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пр13" sheetId="1" r:id="rId1"/>
    <sheet name="пр14" sheetId="2" r:id="rId2"/>
    <sheet name="пр15" sheetId="3" r:id="rId3"/>
    <sheet name="пр16" sheetId="4" r:id="rId4"/>
  </sheets>
  <definedNames>
    <definedName name="_xlnm.Print_Area" localSheetId="3">пр16!$A$1:$D$19</definedName>
  </definedNames>
  <calcPr calcId="162913"/>
</workbook>
</file>

<file path=xl/calcChain.xml><?xml version="1.0" encoding="utf-8"?>
<calcChain xmlns="http://schemas.openxmlformats.org/spreadsheetml/2006/main">
  <c r="P19" i="2" l="1"/>
  <c r="C53" i="1"/>
  <c r="C60" i="1"/>
  <c r="B16" i="3" l="1"/>
  <c r="B14" i="3"/>
  <c r="C19" i="1"/>
  <c r="C17" i="4" l="1"/>
  <c r="C18" i="4"/>
  <c r="B17" i="3"/>
  <c r="C21" i="1"/>
  <c r="Q57" i="2" l="1"/>
  <c r="Q53" i="2"/>
  <c r="P57" i="2"/>
  <c r="P53" i="2" l="1"/>
  <c r="Q19" i="2" l="1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P58" i="2"/>
  <c r="R46" i="2" l="1"/>
  <c r="R63" i="2" s="1"/>
  <c r="S46" i="2"/>
  <c r="T46" i="2"/>
  <c r="T63" i="2"/>
  <c r="S63" i="2"/>
  <c r="C16" i="4"/>
  <c r="C13" i="4"/>
  <c r="B13" i="4"/>
  <c r="B12" i="3"/>
  <c r="E62" i="2"/>
  <c r="G62" i="2" s="1"/>
  <c r="I62" i="2" s="1"/>
  <c r="K62" i="2" s="1"/>
  <c r="M62" i="2" s="1"/>
  <c r="O62" i="2" s="1"/>
  <c r="Q61" i="2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Q59" i="2"/>
  <c r="P59" i="2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Q56" i="2"/>
  <c r="Q55" i="2" s="1"/>
  <c r="P56" i="2"/>
  <c r="P55" i="2" s="1"/>
  <c r="N56" i="2"/>
  <c r="L56" i="2"/>
  <c r="J56" i="2"/>
  <c r="H56" i="2"/>
  <c r="F56" i="2"/>
  <c r="D56" i="2"/>
  <c r="C56" i="2"/>
  <c r="N55" i="2"/>
  <c r="L55" i="2"/>
  <c r="J55" i="2"/>
  <c r="H55" i="2"/>
  <c r="F55" i="2"/>
  <c r="D55" i="2"/>
  <c r="C55" i="2"/>
  <c r="E53" i="2"/>
  <c r="G53" i="2" s="1"/>
  <c r="I53" i="2" s="1"/>
  <c r="K53" i="2" s="1"/>
  <c r="M53" i="2" s="1"/>
  <c r="O53" i="2" s="1"/>
  <c r="Q52" i="2"/>
  <c r="Q51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Q49" i="2"/>
  <c r="Q48" i="2" s="1"/>
  <c r="P49" i="2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P48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Q41" i="2"/>
  <c r="Q40" i="2" s="1"/>
  <c r="P41" i="2"/>
  <c r="P40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Q35" i="2" s="1"/>
  <c r="P36" i="2"/>
  <c r="P35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Q32" i="2"/>
  <c r="Q31" i="2" s="1"/>
  <c r="P32" i="2"/>
  <c r="P31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Q29" i="2"/>
  <c r="Q28" i="2" s="1"/>
  <c r="P29" i="2"/>
  <c r="P28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Q25" i="2"/>
  <c r="P25" i="2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Q23" i="2"/>
  <c r="P23" i="2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Q20" i="2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Q18" i="2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Q15" i="2"/>
  <c r="P15" i="2"/>
  <c r="C15" i="2"/>
  <c r="E15" i="2" s="1"/>
  <c r="G15" i="2" s="1"/>
  <c r="I15" i="2" s="1"/>
  <c r="K15" i="2" s="1"/>
  <c r="M15" i="2" s="1"/>
  <c r="O15" i="2" s="1"/>
  <c r="Q14" i="2"/>
  <c r="Q12" i="2" s="1"/>
  <c r="P14" i="2"/>
  <c r="P12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E62" i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D58" i="1" s="1"/>
  <c r="D54" i="1" s="1"/>
  <c r="C61" i="1"/>
  <c r="E60" i="1"/>
  <c r="G60" i="1" s="1"/>
  <c r="I60" i="1" s="1"/>
  <c r="K60" i="1" s="1"/>
  <c r="M60" i="1" s="1"/>
  <c r="O60" i="1" s="1"/>
  <c r="Q59" i="1"/>
  <c r="P59" i="1"/>
  <c r="N59" i="1"/>
  <c r="L59" i="1"/>
  <c r="L58" i="1" s="1"/>
  <c r="L54" i="1" s="1"/>
  <c r="J59" i="1"/>
  <c r="H59" i="1"/>
  <c r="H58" i="1" s="1"/>
  <c r="H54" i="1" s="1"/>
  <c r="F59" i="1"/>
  <c r="D59" i="1"/>
  <c r="C59" i="1"/>
  <c r="P58" i="1"/>
  <c r="E57" i="1"/>
  <c r="G57" i="1" s="1"/>
  <c r="I57" i="1" s="1"/>
  <c r="K57" i="1" s="1"/>
  <c r="M57" i="1" s="1"/>
  <c r="O57" i="1" s="1"/>
  <c r="Q56" i="1"/>
  <c r="Q55" i="1" s="1"/>
  <c r="P56" i="1"/>
  <c r="P55" i="1" s="1"/>
  <c r="P54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N55" i="1"/>
  <c r="F55" i="1"/>
  <c r="Q52" i="1"/>
  <c r="Q51" i="1" s="1"/>
  <c r="P52" i="1"/>
  <c r="N52" i="1"/>
  <c r="N51" i="1" s="1"/>
  <c r="L52" i="1"/>
  <c r="L51" i="1" s="1"/>
  <c r="J52" i="1"/>
  <c r="J51" i="1" s="1"/>
  <c r="H52" i="1"/>
  <c r="H51" i="1" s="1"/>
  <c r="F52" i="1"/>
  <c r="F51" i="1" s="1"/>
  <c r="D52" i="1"/>
  <c r="D51" i="1" s="1"/>
  <c r="P51" i="1"/>
  <c r="P47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E42" i="1"/>
  <c r="G42" i="1" s="1"/>
  <c r="I42" i="1" s="1"/>
  <c r="K42" i="1" s="1"/>
  <c r="M42" i="1" s="1"/>
  <c r="O42" i="1" s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P35" i="1" s="1"/>
  <c r="C36" i="1"/>
  <c r="E36" i="1" s="1"/>
  <c r="G36" i="1" s="1"/>
  <c r="I36" i="1" s="1"/>
  <c r="K36" i="1" s="1"/>
  <c r="M36" i="1" s="1"/>
  <c r="O36" i="1" s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P28" i="1" s="1"/>
  <c r="C29" i="1"/>
  <c r="E29" i="1" s="1"/>
  <c r="G29" i="1" s="1"/>
  <c r="I29" i="1" s="1"/>
  <c r="K29" i="1" s="1"/>
  <c r="M29" i="1" s="1"/>
  <c r="O29" i="1" s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E24" i="1"/>
  <c r="G24" i="1" s="1"/>
  <c r="I24" i="1" s="1"/>
  <c r="K24" i="1" s="1"/>
  <c r="M24" i="1" s="1"/>
  <c r="O24" i="1" s="1"/>
  <c r="Q23" i="1"/>
  <c r="P23" i="1"/>
  <c r="N23" i="1"/>
  <c r="L23" i="1"/>
  <c r="L22" i="1" s="1"/>
  <c r="J23" i="1"/>
  <c r="H23" i="1"/>
  <c r="F23" i="1"/>
  <c r="D23" i="1"/>
  <c r="D22" i="1" s="1"/>
  <c r="C23" i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H17" i="1" s="1"/>
  <c r="F20" i="1"/>
  <c r="D20" i="1"/>
  <c r="C20" i="1"/>
  <c r="Q18" i="1"/>
  <c r="P18" i="1"/>
  <c r="N18" i="1"/>
  <c r="N17" i="1" s="1"/>
  <c r="L18" i="1"/>
  <c r="L17" i="1" s="1"/>
  <c r="J18" i="1"/>
  <c r="H18" i="1"/>
  <c r="F18" i="1"/>
  <c r="F17" i="1" s="1"/>
  <c r="D18" i="1"/>
  <c r="D17" i="1" s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L12" i="1" s="1"/>
  <c r="J14" i="1"/>
  <c r="H14" i="1"/>
  <c r="H12" i="1" s="1"/>
  <c r="F14" i="1"/>
  <c r="F12" i="1" s="1"/>
  <c r="D14" i="1"/>
  <c r="D12" i="1" s="1"/>
  <c r="C14" i="1"/>
  <c r="E13" i="1"/>
  <c r="G13" i="1" s="1"/>
  <c r="I13" i="1" s="1"/>
  <c r="K13" i="1" s="1"/>
  <c r="M13" i="1" s="1"/>
  <c r="O13" i="1" s="1"/>
  <c r="J12" i="1"/>
  <c r="C12" i="1"/>
  <c r="C22" i="1" l="1"/>
  <c r="E22" i="1" s="1"/>
  <c r="G22" i="1" s="1"/>
  <c r="I22" i="1" s="1"/>
  <c r="K22" i="1" s="1"/>
  <c r="M22" i="1" s="1"/>
  <c r="O22" i="1" s="1"/>
  <c r="J22" i="1"/>
  <c r="Q22" i="1"/>
  <c r="F22" i="1"/>
  <c r="N22" i="1"/>
  <c r="N11" i="1" s="1"/>
  <c r="F58" i="1"/>
  <c r="F54" i="1" s="1"/>
  <c r="F46" i="1" s="1"/>
  <c r="N58" i="1"/>
  <c r="N54" i="1" s="1"/>
  <c r="E61" i="1"/>
  <c r="G61" i="1" s="1"/>
  <c r="I61" i="1" s="1"/>
  <c r="H47" i="1"/>
  <c r="H46" i="1" s="1"/>
  <c r="E55" i="1"/>
  <c r="P34" i="1"/>
  <c r="P27" i="1" s="1"/>
  <c r="C40" i="1"/>
  <c r="E40" i="1" s="1"/>
  <c r="G40" i="1" s="1"/>
  <c r="I40" i="1" s="1"/>
  <c r="K40" i="1" s="1"/>
  <c r="M40" i="1" s="1"/>
  <c r="O40" i="1" s="1"/>
  <c r="N47" i="1"/>
  <c r="E59" i="1"/>
  <c r="G59" i="1" s="1"/>
  <c r="I59" i="1" s="1"/>
  <c r="K59" i="1" s="1"/>
  <c r="M59" i="1" s="1"/>
  <c r="O59" i="1" s="1"/>
  <c r="D17" i="2"/>
  <c r="D11" i="2" s="1"/>
  <c r="D63" i="2" s="1"/>
  <c r="L17" i="2"/>
  <c r="J17" i="1"/>
  <c r="Q17" i="1"/>
  <c r="Q11" i="1" s="1"/>
  <c r="H22" i="1"/>
  <c r="H11" i="1" s="1"/>
  <c r="P22" i="1"/>
  <c r="J47" i="1"/>
  <c r="Q47" i="1"/>
  <c r="P46" i="1"/>
  <c r="H58" i="2"/>
  <c r="H54" i="2" s="1"/>
  <c r="K61" i="1"/>
  <c r="M61" i="1" s="1"/>
  <c r="O61" i="1" s="1"/>
  <c r="J58" i="2"/>
  <c r="J54" i="2" s="1"/>
  <c r="Q58" i="2"/>
  <c r="Q54" i="2" s="1"/>
  <c r="E20" i="1"/>
  <c r="G20" i="1" s="1"/>
  <c r="I20" i="1" s="1"/>
  <c r="K20" i="1" s="1"/>
  <c r="M20" i="1" s="1"/>
  <c r="O20" i="1" s="1"/>
  <c r="E20" i="2"/>
  <c r="G20" i="2" s="1"/>
  <c r="I20" i="2" s="1"/>
  <c r="K20" i="2" s="1"/>
  <c r="M20" i="2" s="1"/>
  <c r="O20" i="2" s="1"/>
  <c r="F22" i="2"/>
  <c r="N22" i="2"/>
  <c r="P34" i="2"/>
  <c r="P27" i="2" s="1"/>
  <c r="Q58" i="1"/>
  <c r="Q54" i="1" s="1"/>
  <c r="H17" i="2"/>
  <c r="H11" i="2" s="1"/>
  <c r="D22" i="2"/>
  <c r="L22" i="2"/>
  <c r="L11" i="2" s="1"/>
  <c r="G59" i="2"/>
  <c r="I59" i="2" s="1"/>
  <c r="K59" i="2" s="1"/>
  <c r="M59" i="2" s="1"/>
  <c r="O59" i="2" s="1"/>
  <c r="C19" i="4"/>
  <c r="J58" i="1"/>
  <c r="J54" i="1" s="1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D11" i="1"/>
  <c r="L11" i="1"/>
  <c r="P11" i="1"/>
  <c r="P63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J46" i="2"/>
  <c r="E49" i="2"/>
  <c r="G49" i="2" s="1"/>
  <c r="I49" i="2" s="1"/>
  <c r="K49" i="2" s="1"/>
  <c r="M49" i="2" s="1"/>
  <c r="O49" i="2" s="1"/>
  <c r="C48" i="2"/>
  <c r="P54" i="2"/>
  <c r="E12" i="1"/>
  <c r="G12" i="1" s="1"/>
  <c r="I12" i="1" s="1"/>
  <c r="K12" i="1" s="1"/>
  <c r="M12" i="1" s="1"/>
  <c r="O12" i="1" s="1"/>
  <c r="F11" i="1"/>
  <c r="J11" i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G55" i="1"/>
  <c r="I55" i="1" s="1"/>
  <c r="K55" i="1" s="1"/>
  <c r="M55" i="1" s="1"/>
  <c r="O55" i="1" s="1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56" i="1"/>
  <c r="G56" i="1" s="1"/>
  <c r="I56" i="1" s="1"/>
  <c r="K56" i="1" s="1"/>
  <c r="M56" i="1" s="1"/>
  <c r="O56" i="1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F63" i="2" s="1"/>
  <c r="J17" i="2"/>
  <c r="J11" i="2" s="1"/>
  <c r="J63" i="2" s="1"/>
  <c r="N17" i="2"/>
  <c r="E23" i="2"/>
  <c r="G23" i="2" s="1"/>
  <c r="I23" i="2" s="1"/>
  <c r="K23" i="2" s="1"/>
  <c r="M23" i="2" s="1"/>
  <c r="O23" i="2" s="1"/>
  <c r="Q22" i="2"/>
  <c r="P22" i="2"/>
  <c r="E52" i="2"/>
  <c r="G52" i="2" s="1"/>
  <c r="I52" i="2" s="1"/>
  <c r="K52" i="2" s="1"/>
  <c r="M52" i="2" s="1"/>
  <c r="O52" i="2" s="1"/>
  <c r="Q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Q17" i="2"/>
  <c r="C58" i="1"/>
  <c r="Q34" i="2"/>
  <c r="Q27" i="2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E31" i="1" s="1"/>
  <c r="G31" i="1" s="1"/>
  <c r="I31" i="1" s="1"/>
  <c r="K31" i="1" s="1"/>
  <c r="M31" i="1" s="1"/>
  <c r="O31" i="1" s="1"/>
  <c r="N63" i="1" l="1"/>
  <c r="F63" i="1"/>
  <c r="N46" i="1"/>
  <c r="J46" i="1"/>
  <c r="H63" i="1"/>
  <c r="Q46" i="2"/>
  <c r="E17" i="2"/>
  <c r="G17" i="2" s="1"/>
  <c r="I17" i="2" s="1"/>
  <c r="K17" i="2" s="1"/>
  <c r="M17" i="2" s="1"/>
  <c r="O17" i="2" s="1"/>
  <c r="L63" i="2"/>
  <c r="Q46" i="1"/>
  <c r="Q63" i="1" s="1"/>
  <c r="C34" i="2"/>
  <c r="E34" i="2" s="1"/>
  <c r="G34" i="2" s="1"/>
  <c r="I34" i="2" s="1"/>
  <c r="K34" i="2" s="1"/>
  <c r="M34" i="2" s="1"/>
  <c r="O34" i="2" s="1"/>
  <c r="N11" i="2"/>
  <c r="N63" i="2" s="1"/>
  <c r="H63" i="2"/>
  <c r="J63" i="1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Q11" i="2"/>
  <c r="L63" i="1"/>
  <c r="D63" i="1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Q63" i="2" l="1"/>
  <c r="E54" i="1"/>
  <c r="G54" i="1" s="1"/>
  <c r="I54" i="1" s="1"/>
  <c r="K54" i="1" s="1"/>
  <c r="M54" i="1" s="1"/>
  <c r="O54" i="1" s="1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P52" i="2" l="1"/>
  <c r="P51" i="2" s="1"/>
  <c r="P47" i="2" s="1"/>
  <c r="P46" i="2" s="1"/>
  <c r="E53" i="1" l="1"/>
  <c r="G53" i="1" s="1"/>
  <c r="I53" i="1" s="1"/>
  <c r="K53" i="1" s="1"/>
  <c r="M53" i="1" s="1"/>
  <c r="O53" i="1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51" i="1"/>
  <c r="E51" i="1" s="1"/>
  <c r="G51" i="1" s="1"/>
  <c r="I51" i="1" s="1"/>
  <c r="K51" i="1" s="1"/>
  <c r="M51" i="1" s="1"/>
  <c r="O51" i="1" s="1"/>
  <c r="C17" i="1" l="1"/>
  <c r="B15" i="3"/>
  <c r="B18" i="3" s="1"/>
  <c r="C11" i="1"/>
  <c r="E11" i="1" s="1"/>
  <c r="G11" i="1" s="1"/>
  <c r="I11" i="1" s="1"/>
  <c r="K11" i="1" s="1"/>
  <c r="M11" i="1" s="1"/>
  <c r="O11" i="1" s="1"/>
  <c r="P21" i="2"/>
  <c r="E17" i="1"/>
  <c r="G17" i="1" s="1"/>
  <c r="I17" i="1" s="1"/>
  <c r="K17" i="1" s="1"/>
  <c r="M17" i="1" s="1"/>
  <c r="O17" i="1" s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E47" i="1" l="1"/>
  <c r="G47" i="1" s="1"/>
  <c r="I47" i="1" s="1"/>
  <c r="K47" i="1" s="1"/>
  <c r="M47" i="1" s="1"/>
  <c r="O47" i="1" s="1"/>
  <c r="P20" i="2"/>
  <c r="B18" i="4" s="1"/>
  <c r="P18" i="2"/>
  <c r="B17" i="4" s="1"/>
  <c r="C63" i="1"/>
  <c r="E63" i="1" s="1"/>
  <c r="G63" i="1" s="1"/>
  <c r="I63" i="1" s="1"/>
  <c r="K63" i="1" s="1"/>
  <c r="M63" i="1" s="1"/>
  <c r="O63" i="1" s="1"/>
  <c r="P17" i="2" l="1"/>
  <c r="P11" i="2" s="1"/>
  <c r="P63" i="2" s="1"/>
  <c r="B16" i="4"/>
  <c r="B19" i="4" s="1"/>
</calcChain>
</file>

<file path=xl/sharedStrings.xml><?xml version="1.0" encoding="utf-8"?>
<sst xmlns="http://schemas.openxmlformats.org/spreadsheetml/2006/main" count="311" uniqueCount="150">
  <si>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</si>
  <si>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</si>
  <si>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</si>
  <si>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</si>
  <si>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</si>
  <si>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</si>
  <si>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</si>
  <si>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</si>
  <si>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</si>
  <si>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</si>
  <si>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</si>
  <si>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</si>
  <si>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</si>
  <si>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</si>
  <si>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</si>
  <si>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</si>
  <si>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</si>
  <si>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</si>
  <si>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</si>
  <si>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</si>
  <si>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</si>
  <si>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</si>
  <si>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</si>
  <si>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</si>
  <si>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</si>
  <si>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</si>
  <si>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</si>
  <si>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</si>
  <si>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</si>
  <si>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</si>
  <si>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</si>
  <si>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</si>
  <si>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</si>
  <si>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</si>
  <si>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</si>
  <si>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</si>
  <si>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</si>
  <si>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</si>
  <si>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</si>
  <si>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</si>
  <si>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</si>
  <si>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</si>
  <si>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</si>
  <si>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</si>
  <si>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</si>
  <si>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</si>
  <si>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</si>
  <si>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</si>
  <si>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</si>
  <si>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</si>
  <si>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</si>
  <si>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</si>
  <si>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</si>
  <si>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</si>
  <si>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</si>
  <si>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</si>
  <si>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</si>
  <si>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</si>
  <si>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</si>
  <si>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</si>
  <si>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</si>
  <si>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</si>
  <si>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</si>
  <si>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</si>
  <si>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</si>
  <si>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</si>
  <si>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</si>
  <si>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</si>
  <si>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</si>
  <si>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</si>
  <si>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</si>
  <si>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</si>
  <si>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</si>
  <si>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</si>
  <si>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</si>
  <si>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</si>
  <si>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</si>
  <si>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</si>
  <si>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</si>
  <si>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</si>
  <si>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</si>
  <si>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</si>
  <si>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</si>
  <si>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</si>
  <si>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</si>
  <si>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</si>
  <si>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</si>
  <si>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</si>
  <si>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</si>
  <si>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</si>
  <si>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</si>
  <si>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</si>
  <si>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</si>
  <si>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</si>
  <si>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</si>
  <si>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</si>
  <si>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</si>
  <si>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</si>
  <si>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</si>
  <si>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</si>
  <si>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</si>
  <si>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</si>
  <si>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</si>
  <si>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</si>
  <si>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</si>
  <si>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</si>
  <si>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</si>
  <si>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</si>
  <si>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</si>
  <si>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</si>
  <si>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</si>
  <si>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</si>
  <si>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</si>
  <si>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</si>
  <si>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</si>
  <si>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</si>
  <si>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</si>
  <si>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</si>
  <si>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</si>
  <si>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</si>
  <si>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Приложение 16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</si>
  <si>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</si>
  <si>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</si>
  <si>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</si>
  <si>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</si>
  <si>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</si>
  <si>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</si>
  <si>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</si>
  <si>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</si>
  <si>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</si>
  <si>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</si>
  <si>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</si>
  <si>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</si>
  <si>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</si>
  <si>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</si>
  <si>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</si>
  <si>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2022 год</t>
  </si>
  <si>
    <t>Сумма на 2023 год  (тыс.рублей)</t>
  </si>
  <si>
    <t>Сумма на 2021 год (тыс.руб)</t>
  </si>
  <si>
    <t>2023 год</t>
  </si>
  <si>
    <t>Приложение 13</t>
  </si>
  <si>
    <t>Приложение 14</t>
  </si>
  <si>
    <t>Источники внутреннего финансирования дефицита бюджета городского округа Мегион Ханты-Мансийского автономного округа – Югры на 2021 год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</si>
  <si>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2022 и 2023 годов</t>
  </si>
  <si>
    <t>городского округа Мегион Ханты-Мансийского автономного округа – Югры на 2021 год</t>
  </si>
  <si>
    <t>городского округа Мегион Ханты-Мансийского автономного округа – Югры на плановый период 2022 и 2023 годов</t>
  </si>
  <si>
    <t>от " _18_" _12_2020 № 37_</t>
  </si>
  <si>
    <t>от "_18_ "_12_2020 № 37_</t>
  </si>
  <si>
    <t>от "_18_" 12_ 2020 № _37__</t>
  </si>
  <si>
    <t>от " 18_" 12__ 2020 № 37_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</si>
</sst>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zoomScaleNormal="100" workbookViewId="0">
      <selection activeCell="C4" sqref="C4"/>
    </sheetView>
  </sheetViews>
  <sheetFormatPr defaultRowHeight="15" x14ac:dyDescent="0.25"/>
  <cols>
    <col min="1" max="1" width="67" style="3" customWidth="1"/>
    <col min="2" max="2" width="29.7109375" style="3" customWidth="1"/>
    <col min="3" max="3" width="17.5703125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3" width="9.140625" style="3"/>
    <col min="254" max="254" width="67" style="3" customWidth="1"/>
    <col min="255" max="255" width="29.7109375" style="3" customWidth="1"/>
    <col min="256" max="256" width="20.7109375" style="3" customWidth="1"/>
    <col min="257" max="258" width="0" style="3" hidden="1" customWidth="1"/>
    <col min="259" max="509" width="9.140625" style="3"/>
    <col min="510" max="510" width="67" style="3" customWidth="1"/>
    <col min="511" max="511" width="29.7109375" style="3" customWidth="1"/>
    <col min="512" max="512" width="20.7109375" style="3" customWidth="1"/>
    <col min="513" max="514" width="0" style="3" hidden="1" customWidth="1"/>
    <col min="515" max="765" width="9.140625" style="3"/>
    <col min="766" max="766" width="67" style="3" customWidth="1"/>
    <col min="767" max="767" width="29.7109375" style="3" customWidth="1"/>
    <col min="768" max="768" width="20.7109375" style="3" customWidth="1"/>
    <col min="769" max="770" width="0" style="3" hidden="1" customWidth="1"/>
    <col min="771" max="1021" width="9.140625" style="3"/>
    <col min="1022" max="1022" width="67" style="3" customWidth="1"/>
    <col min="1023" max="1023" width="29.7109375" style="3" customWidth="1"/>
    <col min="1024" max="1024" width="20.7109375" style="3" customWidth="1"/>
    <col min="1025" max="1026" width="0" style="3" hidden="1" customWidth="1"/>
    <col min="1027" max="1277" width="9.140625" style="3"/>
    <col min="1278" max="1278" width="67" style="3" customWidth="1"/>
    <col min="1279" max="1279" width="29.7109375" style="3" customWidth="1"/>
    <col min="1280" max="1280" width="20.7109375" style="3" customWidth="1"/>
    <col min="1281" max="1282" width="0" style="3" hidden="1" customWidth="1"/>
    <col min="1283" max="1533" width="9.140625" style="3"/>
    <col min="1534" max="1534" width="67" style="3" customWidth="1"/>
    <col min="1535" max="1535" width="29.7109375" style="3" customWidth="1"/>
    <col min="1536" max="1536" width="20.7109375" style="3" customWidth="1"/>
    <col min="1537" max="1538" width="0" style="3" hidden="1" customWidth="1"/>
    <col min="1539" max="1789" width="9.140625" style="3"/>
    <col min="1790" max="1790" width="67" style="3" customWidth="1"/>
    <col min="1791" max="1791" width="29.7109375" style="3" customWidth="1"/>
    <col min="1792" max="1792" width="20.7109375" style="3" customWidth="1"/>
    <col min="1793" max="1794" width="0" style="3" hidden="1" customWidth="1"/>
    <col min="1795" max="2045" width="9.140625" style="3"/>
    <col min="2046" max="2046" width="67" style="3" customWidth="1"/>
    <col min="2047" max="2047" width="29.7109375" style="3" customWidth="1"/>
    <col min="2048" max="2048" width="20.7109375" style="3" customWidth="1"/>
    <col min="2049" max="2050" width="0" style="3" hidden="1" customWidth="1"/>
    <col min="2051" max="2301" width="9.140625" style="3"/>
    <col min="2302" max="2302" width="67" style="3" customWidth="1"/>
    <col min="2303" max="2303" width="29.7109375" style="3" customWidth="1"/>
    <col min="2304" max="2304" width="20.7109375" style="3" customWidth="1"/>
    <col min="2305" max="2306" width="0" style="3" hidden="1" customWidth="1"/>
    <col min="2307" max="2557" width="9.140625" style="3"/>
    <col min="2558" max="2558" width="67" style="3" customWidth="1"/>
    <col min="2559" max="2559" width="29.7109375" style="3" customWidth="1"/>
    <col min="2560" max="2560" width="20.7109375" style="3" customWidth="1"/>
    <col min="2561" max="2562" width="0" style="3" hidden="1" customWidth="1"/>
    <col min="2563" max="2813" width="9.140625" style="3"/>
    <col min="2814" max="2814" width="67" style="3" customWidth="1"/>
    <col min="2815" max="2815" width="29.7109375" style="3" customWidth="1"/>
    <col min="2816" max="2816" width="20.7109375" style="3" customWidth="1"/>
    <col min="2817" max="2818" width="0" style="3" hidden="1" customWidth="1"/>
    <col min="2819" max="3069" width="9.140625" style="3"/>
    <col min="3070" max="3070" width="67" style="3" customWidth="1"/>
    <col min="3071" max="3071" width="29.7109375" style="3" customWidth="1"/>
    <col min="3072" max="3072" width="20.7109375" style="3" customWidth="1"/>
    <col min="3073" max="3074" width="0" style="3" hidden="1" customWidth="1"/>
    <col min="3075" max="3325" width="9.140625" style="3"/>
    <col min="3326" max="3326" width="67" style="3" customWidth="1"/>
    <col min="3327" max="3327" width="29.7109375" style="3" customWidth="1"/>
    <col min="3328" max="3328" width="20.7109375" style="3" customWidth="1"/>
    <col min="3329" max="3330" width="0" style="3" hidden="1" customWidth="1"/>
    <col min="3331" max="3581" width="9.140625" style="3"/>
    <col min="3582" max="3582" width="67" style="3" customWidth="1"/>
    <col min="3583" max="3583" width="29.7109375" style="3" customWidth="1"/>
    <col min="3584" max="3584" width="20.7109375" style="3" customWidth="1"/>
    <col min="3585" max="3586" width="0" style="3" hidden="1" customWidth="1"/>
    <col min="3587" max="3837" width="9.140625" style="3"/>
    <col min="3838" max="3838" width="67" style="3" customWidth="1"/>
    <col min="3839" max="3839" width="29.7109375" style="3" customWidth="1"/>
    <col min="3840" max="3840" width="20.7109375" style="3" customWidth="1"/>
    <col min="3841" max="3842" width="0" style="3" hidden="1" customWidth="1"/>
    <col min="3843" max="4093" width="9.140625" style="3"/>
    <col min="4094" max="4094" width="67" style="3" customWidth="1"/>
    <col min="4095" max="4095" width="29.7109375" style="3" customWidth="1"/>
    <col min="4096" max="4096" width="20.7109375" style="3" customWidth="1"/>
    <col min="4097" max="4098" width="0" style="3" hidden="1" customWidth="1"/>
    <col min="4099" max="4349" width="9.140625" style="3"/>
    <col min="4350" max="4350" width="67" style="3" customWidth="1"/>
    <col min="4351" max="4351" width="29.7109375" style="3" customWidth="1"/>
    <col min="4352" max="4352" width="20.7109375" style="3" customWidth="1"/>
    <col min="4353" max="4354" width="0" style="3" hidden="1" customWidth="1"/>
    <col min="4355" max="4605" width="9.140625" style="3"/>
    <col min="4606" max="4606" width="67" style="3" customWidth="1"/>
    <col min="4607" max="4607" width="29.7109375" style="3" customWidth="1"/>
    <col min="4608" max="4608" width="20.7109375" style="3" customWidth="1"/>
    <col min="4609" max="4610" width="0" style="3" hidden="1" customWidth="1"/>
    <col min="4611" max="4861" width="9.140625" style="3"/>
    <col min="4862" max="4862" width="67" style="3" customWidth="1"/>
    <col min="4863" max="4863" width="29.7109375" style="3" customWidth="1"/>
    <col min="4864" max="4864" width="20.7109375" style="3" customWidth="1"/>
    <col min="4865" max="4866" width="0" style="3" hidden="1" customWidth="1"/>
    <col min="4867" max="5117" width="9.140625" style="3"/>
    <col min="5118" max="5118" width="67" style="3" customWidth="1"/>
    <col min="5119" max="5119" width="29.7109375" style="3" customWidth="1"/>
    <col min="5120" max="5120" width="20.7109375" style="3" customWidth="1"/>
    <col min="5121" max="5122" width="0" style="3" hidden="1" customWidth="1"/>
    <col min="5123" max="5373" width="9.140625" style="3"/>
    <col min="5374" max="5374" width="67" style="3" customWidth="1"/>
    <col min="5375" max="5375" width="29.7109375" style="3" customWidth="1"/>
    <col min="5376" max="5376" width="20.7109375" style="3" customWidth="1"/>
    <col min="5377" max="5378" width="0" style="3" hidden="1" customWidth="1"/>
    <col min="5379" max="5629" width="9.140625" style="3"/>
    <col min="5630" max="5630" width="67" style="3" customWidth="1"/>
    <col min="5631" max="5631" width="29.7109375" style="3" customWidth="1"/>
    <col min="5632" max="5632" width="20.7109375" style="3" customWidth="1"/>
    <col min="5633" max="5634" width="0" style="3" hidden="1" customWidth="1"/>
    <col min="5635" max="5885" width="9.140625" style="3"/>
    <col min="5886" max="5886" width="67" style="3" customWidth="1"/>
    <col min="5887" max="5887" width="29.7109375" style="3" customWidth="1"/>
    <col min="5888" max="5888" width="20.7109375" style="3" customWidth="1"/>
    <col min="5889" max="5890" width="0" style="3" hidden="1" customWidth="1"/>
    <col min="5891" max="6141" width="9.140625" style="3"/>
    <col min="6142" max="6142" width="67" style="3" customWidth="1"/>
    <col min="6143" max="6143" width="29.7109375" style="3" customWidth="1"/>
    <col min="6144" max="6144" width="20.7109375" style="3" customWidth="1"/>
    <col min="6145" max="6146" width="0" style="3" hidden="1" customWidth="1"/>
    <col min="6147" max="6397" width="9.140625" style="3"/>
    <col min="6398" max="6398" width="67" style="3" customWidth="1"/>
    <col min="6399" max="6399" width="29.7109375" style="3" customWidth="1"/>
    <col min="6400" max="6400" width="20.7109375" style="3" customWidth="1"/>
    <col min="6401" max="6402" width="0" style="3" hidden="1" customWidth="1"/>
    <col min="6403" max="6653" width="9.140625" style="3"/>
    <col min="6654" max="6654" width="67" style="3" customWidth="1"/>
    <col min="6655" max="6655" width="29.7109375" style="3" customWidth="1"/>
    <col min="6656" max="6656" width="20.7109375" style="3" customWidth="1"/>
    <col min="6657" max="6658" width="0" style="3" hidden="1" customWidth="1"/>
    <col min="6659" max="6909" width="9.140625" style="3"/>
    <col min="6910" max="6910" width="67" style="3" customWidth="1"/>
    <col min="6911" max="6911" width="29.7109375" style="3" customWidth="1"/>
    <col min="6912" max="6912" width="20.7109375" style="3" customWidth="1"/>
    <col min="6913" max="6914" width="0" style="3" hidden="1" customWidth="1"/>
    <col min="6915" max="7165" width="9.140625" style="3"/>
    <col min="7166" max="7166" width="67" style="3" customWidth="1"/>
    <col min="7167" max="7167" width="29.7109375" style="3" customWidth="1"/>
    <col min="7168" max="7168" width="20.7109375" style="3" customWidth="1"/>
    <col min="7169" max="7170" width="0" style="3" hidden="1" customWidth="1"/>
    <col min="7171" max="7421" width="9.140625" style="3"/>
    <col min="7422" max="7422" width="67" style="3" customWidth="1"/>
    <col min="7423" max="7423" width="29.7109375" style="3" customWidth="1"/>
    <col min="7424" max="7424" width="20.7109375" style="3" customWidth="1"/>
    <col min="7425" max="7426" width="0" style="3" hidden="1" customWidth="1"/>
    <col min="7427" max="7677" width="9.140625" style="3"/>
    <col min="7678" max="7678" width="67" style="3" customWidth="1"/>
    <col min="7679" max="7679" width="29.7109375" style="3" customWidth="1"/>
    <col min="7680" max="7680" width="20.7109375" style="3" customWidth="1"/>
    <col min="7681" max="7682" width="0" style="3" hidden="1" customWidth="1"/>
    <col min="7683" max="7933" width="9.140625" style="3"/>
    <col min="7934" max="7934" width="67" style="3" customWidth="1"/>
    <col min="7935" max="7935" width="29.7109375" style="3" customWidth="1"/>
    <col min="7936" max="7936" width="20.7109375" style="3" customWidth="1"/>
    <col min="7937" max="7938" width="0" style="3" hidden="1" customWidth="1"/>
    <col min="7939" max="8189" width="9.140625" style="3"/>
    <col min="8190" max="8190" width="67" style="3" customWidth="1"/>
    <col min="8191" max="8191" width="29.7109375" style="3" customWidth="1"/>
    <col min="8192" max="8192" width="20.7109375" style="3" customWidth="1"/>
    <col min="8193" max="8194" width="0" style="3" hidden="1" customWidth="1"/>
    <col min="8195" max="8445" width="9.140625" style="3"/>
    <col min="8446" max="8446" width="67" style="3" customWidth="1"/>
    <col min="8447" max="8447" width="29.7109375" style="3" customWidth="1"/>
    <col min="8448" max="8448" width="20.7109375" style="3" customWidth="1"/>
    <col min="8449" max="8450" width="0" style="3" hidden="1" customWidth="1"/>
    <col min="8451" max="8701" width="9.140625" style="3"/>
    <col min="8702" max="8702" width="67" style="3" customWidth="1"/>
    <col min="8703" max="8703" width="29.7109375" style="3" customWidth="1"/>
    <col min="8704" max="8704" width="20.7109375" style="3" customWidth="1"/>
    <col min="8705" max="8706" width="0" style="3" hidden="1" customWidth="1"/>
    <col min="8707" max="8957" width="9.140625" style="3"/>
    <col min="8958" max="8958" width="67" style="3" customWidth="1"/>
    <col min="8959" max="8959" width="29.7109375" style="3" customWidth="1"/>
    <col min="8960" max="8960" width="20.7109375" style="3" customWidth="1"/>
    <col min="8961" max="8962" width="0" style="3" hidden="1" customWidth="1"/>
    <col min="8963" max="9213" width="9.140625" style="3"/>
    <col min="9214" max="9214" width="67" style="3" customWidth="1"/>
    <col min="9215" max="9215" width="29.7109375" style="3" customWidth="1"/>
    <col min="9216" max="9216" width="20.7109375" style="3" customWidth="1"/>
    <col min="9217" max="9218" width="0" style="3" hidden="1" customWidth="1"/>
    <col min="9219" max="9469" width="9.140625" style="3"/>
    <col min="9470" max="9470" width="67" style="3" customWidth="1"/>
    <col min="9471" max="9471" width="29.7109375" style="3" customWidth="1"/>
    <col min="9472" max="9472" width="20.7109375" style="3" customWidth="1"/>
    <col min="9473" max="9474" width="0" style="3" hidden="1" customWidth="1"/>
    <col min="9475" max="9725" width="9.140625" style="3"/>
    <col min="9726" max="9726" width="67" style="3" customWidth="1"/>
    <col min="9727" max="9727" width="29.7109375" style="3" customWidth="1"/>
    <col min="9728" max="9728" width="20.7109375" style="3" customWidth="1"/>
    <col min="9729" max="9730" width="0" style="3" hidden="1" customWidth="1"/>
    <col min="9731" max="9981" width="9.140625" style="3"/>
    <col min="9982" max="9982" width="67" style="3" customWidth="1"/>
    <col min="9983" max="9983" width="29.7109375" style="3" customWidth="1"/>
    <col min="9984" max="9984" width="20.7109375" style="3" customWidth="1"/>
    <col min="9985" max="9986" width="0" style="3" hidden="1" customWidth="1"/>
    <col min="9987" max="10237" width="9.140625" style="3"/>
    <col min="10238" max="10238" width="67" style="3" customWidth="1"/>
    <col min="10239" max="10239" width="29.7109375" style="3" customWidth="1"/>
    <col min="10240" max="10240" width="20.7109375" style="3" customWidth="1"/>
    <col min="10241" max="10242" width="0" style="3" hidden="1" customWidth="1"/>
    <col min="10243" max="10493" width="9.140625" style="3"/>
    <col min="10494" max="10494" width="67" style="3" customWidth="1"/>
    <col min="10495" max="10495" width="29.7109375" style="3" customWidth="1"/>
    <col min="10496" max="10496" width="20.7109375" style="3" customWidth="1"/>
    <col min="10497" max="10498" width="0" style="3" hidden="1" customWidth="1"/>
    <col min="10499" max="10749" width="9.140625" style="3"/>
    <col min="10750" max="10750" width="67" style="3" customWidth="1"/>
    <col min="10751" max="10751" width="29.7109375" style="3" customWidth="1"/>
    <col min="10752" max="10752" width="20.7109375" style="3" customWidth="1"/>
    <col min="10753" max="10754" width="0" style="3" hidden="1" customWidth="1"/>
    <col min="10755" max="11005" width="9.140625" style="3"/>
    <col min="11006" max="11006" width="67" style="3" customWidth="1"/>
    <col min="11007" max="11007" width="29.7109375" style="3" customWidth="1"/>
    <col min="11008" max="11008" width="20.7109375" style="3" customWidth="1"/>
    <col min="11009" max="11010" width="0" style="3" hidden="1" customWidth="1"/>
    <col min="11011" max="11261" width="9.140625" style="3"/>
    <col min="11262" max="11262" width="67" style="3" customWidth="1"/>
    <col min="11263" max="11263" width="29.7109375" style="3" customWidth="1"/>
    <col min="11264" max="11264" width="20.7109375" style="3" customWidth="1"/>
    <col min="11265" max="11266" width="0" style="3" hidden="1" customWidth="1"/>
    <col min="11267" max="11517" width="9.140625" style="3"/>
    <col min="11518" max="11518" width="67" style="3" customWidth="1"/>
    <col min="11519" max="11519" width="29.7109375" style="3" customWidth="1"/>
    <col min="11520" max="11520" width="20.7109375" style="3" customWidth="1"/>
    <col min="11521" max="11522" width="0" style="3" hidden="1" customWidth="1"/>
    <col min="11523" max="11773" width="9.140625" style="3"/>
    <col min="11774" max="11774" width="67" style="3" customWidth="1"/>
    <col min="11775" max="11775" width="29.7109375" style="3" customWidth="1"/>
    <col min="11776" max="11776" width="20.7109375" style="3" customWidth="1"/>
    <col min="11777" max="11778" width="0" style="3" hidden="1" customWidth="1"/>
    <col min="11779" max="12029" width="9.140625" style="3"/>
    <col min="12030" max="12030" width="67" style="3" customWidth="1"/>
    <col min="12031" max="12031" width="29.7109375" style="3" customWidth="1"/>
    <col min="12032" max="12032" width="20.7109375" style="3" customWidth="1"/>
    <col min="12033" max="12034" width="0" style="3" hidden="1" customWidth="1"/>
    <col min="12035" max="12285" width="9.140625" style="3"/>
    <col min="12286" max="12286" width="67" style="3" customWidth="1"/>
    <col min="12287" max="12287" width="29.7109375" style="3" customWidth="1"/>
    <col min="12288" max="12288" width="20.7109375" style="3" customWidth="1"/>
    <col min="12289" max="12290" width="0" style="3" hidden="1" customWidth="1"/>
    <col min="12291" max="12541" width="9.140625" style="3"/>
    <col min="12542" max="12542" width="67" style="3" customWidth="1"/>
    <col min="12543" max="12543" width="29.7109375" style="3" customWidth="1"/>
    <col min="12544" max="12544" width="20.7109375" style="3" customWidth="1"/>
    <col min="12545" max="12546" width="0" style="3" hidden="1" customWidth="1"/>
    <col min="12547" max="12797" width="9.140625" style="3"/>
    <col min="12798" max="12798" width="67" style="3" customWidth="1"/>
    <col min="12799" max="12799" width="29.7109375" style="3" customWidth="1"/>
    <col min="12800" max="12800" width="20.7109375" style="3" customWidth="1"/>
    <col min="12801" max="12802" width="0" style="3" hidden="1" customWidth="1"/>
    <col min="12803" max="13053" width="9.140625" style="3"/>
    <col min="13054" max="13054" width="67" style="3" customWidth="1"/>
    <col min="13055" max="13055" width="29.7109375" style="3" customWidth="1"/>
    <col min="13056" max="13056" width="20.7109375" style="3" customWidth="1"/>
    <col min="13057" max="13058" width="0" style="3" hidden="1" customWidth="1"/>
    <col min="13059" max="13309" width="9.140625" style="3"/>
    <col min="13310" max="13310" width="67" style="3" customWidth="1"/>
    <col min="13311" max="13311" width="29.7109375" style="3" customWidth="1"/>
    <col min="13312" max="13312" width="20.7109375" style="3" customWidth="1"/>
    <col min="13313" max="13314" width="0" style="3" hidden="1" customWidth="1"/>
    <col min="13315" max="13565" width="9.140625" style="3"/>
    <col min="13566" max="13566" width="67" style="3" customWidth="1"/>
    <col min="13567" max="13567" width="29.7109375" style="3" customWidth="1"/>
    <col min="13568" max="13568" width="20.7109375" style="3" customWidth="1"/>
    <col min="13569" max="13570" width="0" style="3" hidden="1" customWidth="1"/>
    <col min="13571" max="13821" width="9.140625" style="3"/>
    <col min="13822" max="13822" width="67" style="3" customWidth="1"/>
    <col min="13823" max="13823" width="29.7109375" style="3" customWidth="1"/>
    <col min="13824" max="13824" width="20.7109375" style="3" customWidth="1"/>
    <col min="13825" max="13826" width="0" style="3" hidden="1" customWidth="1"/>
    <col min="13827" max="14077" width="9.140625" style="3"/>
    <col min="14078" max="14078" width="67" style="3" customWidth="1"/>
    <col min="14079" max="14079" width="29.7109375" style="3" customWidth="1"/>
    <col min="14080" max="14080" width="20.7109375" style="3" customWidth="1"/>
    <col min="14081" max="14082" width="0" style="3" hidden="1" customWidth="1"/>
    <col min="14083" max="14333" width="9.140625" style="3"/>
    <col min="14334" max="14334" width="67" style="3" customWidth="1"/>
    <col min="14335" max="14335" width="29.7109375" style="3" customWidth="1"/>
    <col min="14336" max="14336" width="20.7109375" style="3" customWidth="1"/>
    <col min="14337" max="14338" width="0" style="3" hidden="1" customWidth="1"/>
    <col min="14339" max="14589" width="9.140625" style="3"/>
    <col min="14590" max="14590" width="67" style="3" customWidth="1"/>
    <col min="14591" max="14591" width="29.7109375" style="3" customWidth="1"/>
    <col min="14592" max="14592" width="20.7109375" style="3" customWidth="1"/>
    <col min="14593" max="14594" width="0" style="3" hidden="1" customWidth="1"/>
    <col min="14595" max="14845" width="9.140625" style="3"/>
    <col min="14846" max="14846" width="67" style="3" customWidth="1"/>
    <col min="14847" max="14847" width="29.7109375" style="3" customWidth="1"/>
    <col min="14848" max="14848" width="20.7109375" style="3" customWidth="1"/>
    <col min="14849" max="14850" width="0" style="3" hidden="1" customWidth="1"/>
    <col min="14851" max="15101" width="9.140625" style="3"/>
    <col min="15102" max="15102" width="67" style="3" customWidth="1"/>
    <col min="15103" max="15103" width="29.7109375" style="3" customWidth="1"/>
    <col min="15104" max="15104" width="20.7109375" style="3" customWidth="1"/>
    <col min="15105" max="15106" width="0" style="3" hidden="1" customWidth="1"/>
    <col min="15107" max="15357" width="9.140625" style="3"/>
    <col min="15358" max="15358" width="67" style="3" customWidth="1"/>
    <col min="15359" max="15359" width="29.7109375" style="3" customWidth="1"/>
    <col min="15360" max="15360" width="20.7109375" style="3" customWidth="1"/>
    <col min="15361" max="15362" width="0" style="3" hidden="1" customWidth="1"/>
    <col min="15363" max="15613" width="9.140625" style="3"/>
    <col min="15614" max="15614" width="67" style="3" customWidth="1"/>
    <col min="15615" max="15615" width="29.7109375" style="3" customWidth="1"/>
    <col min="15616" max="15616" width="20.7109375" style="3" customWidth="1"/>
    <col min="15617" max="15618" width="0" style="3" hidden="1" customWidth="1"/>
    <col min="15619" max="15869" width="9.140625" style="3"/>
    <col min="15870" max="15870" width="67" style="3" customWidth="1"/>
    <col min="15871" max="15871" width="29.7109375" style="3" customWidth="1"/>
    <col min="15872" max="15872" width="20.7109375" style="3" customWidth="1"/>
    <col min="15873" max="15874" width="0" style="3" hidden="1" customWidth="1"/>
    <col min="15875" max="16125" width="9.140625" style="3"/>
    <col min="16126" max="16126" width="67" style="3" customWidth="1"/>
    <col min="16127" max="16127" width="29.7109375" style="3" customWidth="1"/>
    <col min="16128" max="16128" width="20.7109375" style="3" customWidth="1"/>
    <col min="16129" max="16130" width="0" style="3" hidden="1" customWidth="1"/>
    <col min="16131" max="16384" width="9.140625" style="3"/>
  </cols>
  <sheetData>
    <row r="1" spans="1:17" s="1" customFormat="1" ht="15.75" x14ac:dyDescent="0.25">
      <c r="C1" s="52" t="s">
        <v>140</v>
      </c>
      <c r="E1" s="2"/>
      <c r="G1" s="2"/>
      <c r="I1" s="2"/>
      <c r="K1" s="2"/>
      <c r="M1" s="2"/>
      <c r="O1" s="2"/>
    </row>
    <row r="2" spans="1:17" s="1" customFormat="1" ht="15.75" x14ac:dyDescent="0.25">
      <c r="C2" s="52" t="s">
        <v>0</v>
      </c>
      <c r="E2" s="2"/>
      <c r="G2" s="2"/>
      <c r="I2" s="2"/>
      <c r="K2" s="2"/>
      <c r="M2" s="2"/>
      <c r="O2" s="2"/>
    </row>
    <row r="3" spans="1:17" x14ac:dyDescent="0.25">
      <c r="C3" s="38" t="s">
        <v>1</v>
      </c>
    </row>
    <row r="4" spans="1:17" s="1" customFormat="1" ht="15.75" x14ac:dyDescent="0.25">
      <c r="C4" s="52" t="s">
        <v>146</v>
      </c>
      <c r="E4" s="2"/>
      <c r="G4" s="2"/>
      <c r="I4" s="2"/>
      <c r="K4" s="2"/>
      <c r="M4" s="2"/>
      <c r="O4" s="2"/>
    </row>
    <row r="6" spans="1:17" x14ac:dyDescent="0.25">
      <c r="A6" s="55" t="s">
        <v>142</v>
      </c>
      <c r="B6" s="55"/>
      <c r="C6" s="55"/>
    </row>
    <row r="7" spans="1:17" ht="26.25" customHeight="1" x14ac:dyDescent="0.25">
      <c r="A7" s="56"/>
      <c r="B7" s="56"/>
      <c r="C7" s="56"/>
    </row>
    <row r="8" spans="1:17" x14ac:dyDescent="0.25">
      <c r="A8" s="57" t="s">
        <v>2</v>
      </c>
      <c r="B8" s="58" t="s">
        <v>3</v>
      </c>
      <c r="C8" s="54" t="s">
        <v>122</v>
      </c>
      <c r="D8" s="59" t="s">
        <v>5</v>
      </c>
      <c r="E8" s="54"/>
      <c r="F8" s="59" t="s">
        <v>6</v>
      </c>
      <c r="G8" s="54"/>
      <c r="H8" s="59" t="s">
        <v>7</v>
      </c>
      <c r="I8" s="54"/>
      <c r="J8" s="59" t="s">
        <v>8</v>
      </c>
      <c r="K8" s="54"/>
      <c r="L8" s="59" t="s">
        <v>9</v>
      </c>
      <c r="M8" s="54"/>
      <c r="N8" s="59" t="s">
        <v>10</v>
      </c>
      <c r="O8" s="54" t="s">
        <v>11</v>
      </c>
      <c r="P8" s="54" t="s">
        <v>12</v>
      </c>
      <c r="Q8" s="54" t="s">
        <v>13</v>
      </c>
    </row>
    <row r="9" spans="1:17" x14ac:dyDescent="0.25">
      <c r="A9" s="57"/>
      <c r="B9" s="58"/>
      <c r="C9" s="54"/>
      <c r="D9" s="60"/>
      <c r="E9" s="54"/>
      <c r="F9" s="60"/>
      <c r="G9" s="54"/>
      <c r="H9" s="60"/>
      <c r="I9" s="54"/>
      <c r="J9" s="60"/>
      <c r="K9" s="54"/>
      <c r="L9" s="60"/>
      <c r="M9" s="54"/>
      <c r="N9" s="60"/>
      <c r="O9" s="54"/>
      <c r="P9" s="54"/>
      <c r="Q9" s="54"/>
    </row>
    <row r="10" spans="1:17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14</v>
      </c>
    </row>
    <row r="11" spans="1:17" ht="28.5" x14ac:dyDescent="0.25">
      <c r="A11" s="9" t="s">
        <v>16</v>
      </c>
      <c r="B11" s="10" t="s">
        <v>17</v>
      </c>
      <c r="C11" s="47">
        <f>SUM(C12+C17+C22)</f>
        <v>125045.9</v>
      </c>
      <c r="D11" s="11">
        <f t="shared" ref="D11" si="0">SUM(D12+D17+D22)</f>
        <v>0</v>
      </c>
      <c r="E11" s="12">
        <f t="shared" ref="E11:E63" si="1">SUM(C11+D11)</f>
        <v>125045.9</v>
      </c>
      <c r="F11" s="11">
        <f t="shared" ref="F11" si="2">SUM(F12+F17+F22)</f>
        <v>0</v>
      </c>
      <c r="G11" s="12">
        <f>SUM(E11:F11)</f>
        <v>125045.9</v>
      </c>
      <c r="H11" s="11">
        <f t="shared" ref="H11:J11" si="3">SUM(H12+H17+H22)</f>
        <v>0</v>
      </c>
      <c r="I11" s="12">
        <f>SUM(G11:H11)</f>
        <v>125045.9</v>
      </c>
      <c r="J11" s="11">
        <f t="shared" si="3"/>
        <v>0</v>
      </c>
      <c r="K11" s="12">
        <f>SUM(I11:J11)</f>
        <v>125045.9</v>
      </c>
      <c r="L11" s="11">
        <f t="shared" ref="L11:N11" si="4">SUM(L12+L17+L22)</f>
        <v>0</v>
      </c>
      <c r="M11" s="12">
        <f>SUM(K11:L11)</f>
        <v>125045.9</v>
      </c>
      <c r="N11" s="11">
        <f t="shared" si="4"/>
        <v>0</v>
      </c>
      <c r="O11" s="12">
        <f>SUM(M11:N11)</f>
        <v>125045.9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18</v>
      </c>
      <c r="B12" s="10" t="s">
        <v>19</v>
      </c>
      <c r="C12" s="47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20</v>
      </c>
      <c r="B13" s="14" t="s">
        <v>21</v>
      </c>
      <c r="C13" s="14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22</v>
      </c>
      <c r="Q13" s="15" t="s">
        <v>22</v>
      </c>
    </row>
    <row r="14" spans="1:17" ht="45" x14ac:dyDescent="0.25">
      <c r="A14" s="13" t="s">
        <v>23</v>
      </c>
      <c r="B14" s="14" t="s">
        <v>24</v>
      </c>
      <c r="C14" s="48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25</v>
      </c>
      <c r="B15" s="14" t="s">
        <v>26</v>
      </c>
      <c r="C15" s="4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27</v>
      </c>
      <c r="B16" s="14" t="s">
        <v>28</v>
      </c>
      <c r="C16" s="4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29</v>
      </c>
      <c r="B17" s="10" t="s">
        <v>30</v>
      </c>
      <c r="C17" s="49">
        <f>SUM(C18+C20)</f>
        <v>175045.9</v>
      </c>
      <c r="D17" s="11">
        <f t="shared" ref="D17" si="18">SUM(D18+D20)</f>
        <v>0</v>
      </c>
      <c r="E17" s="12">
        <f t="shared" si="1"/>
        <v>175045.9</v>
      </c>
      <c r="F17" s="11">
        <f t="shared" ref="F17" si="19">SUM(F18+F20)</f>
        <v>0</v>
      </c>
      <c r="G17" s="12">
        <f t="shared" si="7"/>
        <v>175045.9</v>
      </c>
      <c r="H17" s="11">
        <f t="shared" ref="H17:J17" si="20">SUM(H18+H20)</f>
        <v>0</v>
      </c>
      <c r="I17" s="12">
        <f t="shared" si="9"/>
        <v>175045.9</v>
      </c>
      <c r="J17" s="11">
        <f t="shared" si="20"/>
        <v>0</v>
      </c>
      <c r="K17" s="12">
        <f t="shared" si="10"/>
        <v>175045.9</v>
      </c>
      <c r="L17" s="11">
        <f t="shared" ref="L17:N17" si="21">SUM(L18+L20)</f>
        <v>0</v>
      </c>
      <c r="M17" s="12">
        <f t="shared" si="12"/>
        <v>175045.9</v>
      </c>
      <c r="N17" s="11">
        <f t="shared" si="21"/>
        <v>0</v>
      </c>
      <c r="O17" s="12">
        <f t="shared" si="13"/>
        <v>175045.9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31</v>
      </c>
      <c r="B18" s="14" t="s">
        <v>32</v>
      </c>
      <c r="C18" s="50">
        <f>SUM(C19)</f>
        <v>175045.9</v>
      </c>
      <c r="D18" s="18">
        <f t="shared" ref="D18:N18" si="22">SUM(D19)</f>
        <v>0</v>
      </c>
      <c r="E18" s="12">
        <f t="shared" si="1"/>
        <v>175045.9</v>
      </c>
      <c r="F18" s="18">
        <f t="shared" si="22"/>
        <v>0</v>
      </c>
      <c r="G18" s="12">
        <f t="shared" si="7"/>
        <v>175045.9</v>
      </c>
      <c r="H18" s="18">
        <f t="shared" si="22"/>
        <v>0</v>
      </c>
      <c r="I18" s="12">
        <f t="shared" si="9"/>
        <v>175045.9</v>
      </c>
      <c r="J18" s="18">
        <f t="shared" si="22"/>
        <v>0</v>
      </c>
      <c r="K18" s="12">
        <f t="shared" si="10"/>
        <v>175045.9</v>
      </c>
      <c r="L18" s="18">
        <f t="shared" si="22"/>
        <v>0</v>
      </c>
      <c r="M18" s="12">
        <f t="shared" si="12"/>
        <v>175045.9</v>
      </c>
      <c r="N18" s="18">
        <f t="shared" si="22"/>
        <v>0</v>
      </c>
      <c r="O18" s="12">
        <f t="shared" si="13"/>
        <v>175045.9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33</v>
      </c>
      <c r="B19" s="14" t="s">
        <v>134</v>
      </c>
      <c r="C19" s="50">
        <f>125045.9+50000</f>
        <v>175045.9</v>
      </c>
      <c r="D19" s="16"/>
      <c r="E19" s="12">
        <f t="shared" si="1"/>
        <v>175045.9</v>
      </c>
      <c r="F19" s="16"/>
      <c r="G19" s="12">
        <f t="shared" si="7"/>
        <v>175045.9</v>
      </c>
      <c r="H19" s="19"/>
      <c r="I19" s="12">
        <f t="shared" si="9"/>
        <v>175045.9</v>
      </c>
      <c r="J19" s="19"/>
      <c r="K19" s="12">
        <f t="shared" si="10"/>
        <v>175045.9</v>
      </c>
      <c r="L19" s="17"/>
      <c r="M19" s="12">
        <f t="shared" si="12"/>
        <v>175045.9</v>
      </c>
      <c r="N19" s="17"/>
      <c r="O19" s="12">
        <f t="shared" si="13"/>
        <v>175045.9</v>
      </c>
      <c r="P19" s="18">
        <v>198205.1</v>
      </c>
      <c r="Q19" s="18">
        <v>174438</v>
      </c>
    </row>
    <row r="20" spans="1:17" ht="30" x14ac:dyDescent="0.25">
      <c r="A20" s="13" t="s">
        <v>34</v>
      </c>
      <c r="B20" s="14" t="s">
        <v>35</v>
      </c>
      <c r="C20" s="50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36</v>
      </c>
      <c r="B21" s="14" t="s">
        <v>135</v>
      </c>
      <c r="C21" s="50">
        <f>-70000+70000</f>
        <v>0</v>
      </c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37</v>
      </c>
      <c r="B22" s="21" t="s">
        <v>38</v>
      </c>
      <c r="C22" s="49">
        <f>C23+C25</f>
        <v>-50000</v>
      </c>
      <c r="D22" s="22">
        <f t="shared" ref="D22" si="24">D23+D25</f>
        <v>0</v>
      </c>
      <c r="E22" s="12">
        <f t="shared" si="1"/>
        <v>-50000</v>
      </c>
      <c r="F22" s="22">
        <f t="shared" ref="F22" si="25">F23+F25</f>
        <v>0</v>
      </c>
      <c r="G22" s="12">
        <f t="shared" si="7"/>
        <v>-50000</v>
      </c>
      <c r="H22" s="22">
        <f t="shared" ref="H22:J22" si="26">H23+H25</f>
        <v>0</v>
      </c>
      <c r="I22" s="12">
        <f t="shared" si="9"/>
        <v>-50000</v>
      </c>
      <c r="J22" s="22">
        <f t="shared" si="26"/>
        <v>0</v>
      </c>
      <c r="K22" s="12">
        <f t="shared" si="10"/>
        <v>-50000</v>
      </c>
      <c r="L22" s="22">
        <f t="shared" ref="L22:N22" si="27">L23+L25</f>
        <v>0</v>
      </c>
      <c r="M22" s="12">
        <f t="shared" si="12"/>
        <v>-50000</v>
      </c>
      <c r="N22" s="22">
        <f t="shared" si="27"/>
        <v>0</v>
      </c>
      <c r="O22" s="12">
        <f t="shared" si="13"/>
        <v>-50000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39</v>
      </c>
      <c r="B23" s="25" t="s">
        <v>40</v>
      </c>
      <c r="C23" s="50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41</v>
      </c>
      <c r="B24" s="25" t="s">
        <v>132</v>
      </c>
      <c r="C24" s="50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42</v>
      </c>
      <c r="B25" s="25" t="s">
        <v>43</v>
      </c>
      <c r="C25" s="50">
        <f>SUM(C26)</f>
        <v>-50000</v>
      </c>
      <c r="D25" s="26">
        <f t="shared" ref="D25:N25" si="29">SUM(D26)</f>
        <v>0</v>
      </c>
      <c r="E25" s="12">
        <f t="shared" si="1"/>
        <v>-50000</v>
      </c>
      <c r="F25" s="26">
        <f t="shared" si="29"/>
        <v>0</v>
      </c>
      <c r="G25" s="12">
        <f t="shared" si="7"/>
        <v>-50000</v>
      </c>
      <c r="H25" s="26">
        <f t="shared" si="29"/>
        <v>0</v>
      </c>
      <c r="I25" s="12">
        <f t="shared" si="9"/>
        <v>-50000</v>
      </c>
      <c r="J25" s="26">
        <f t="shared" si="29"/>
        <v>0</v>
      </c>
      <c r="K25" s="12">
        <f t="shared" si="10"/>
        <v>-50000</v>
      </c>
      <c r="L25" s="26">
        <f t="shared" si="29"/>
        <v>0</v>
      </c>
      <c r="M25" s="12">
        <f t="shared" si="12"/>
        <v>-50000</v>
      </c>
      <c r="N25" s="26">
        <f t="shared" si="29"/>
        <v>0</v>
      </c>
      <c r="O25" s="12">
        <f t="shared" si="13"/>
        <v>-50000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44</v>
      </c>
      <c r="B26" s="25" t="s">
        <v>133</v>
      </c>
      <c r="C26" s="50">
        <v>-50000</v>
      </c>
      <c r="D26" s="29"/>
      <c r="E26" s="12">
        <f t="shared" si="1"/>
        <v>-50000</v>
      </c>
      <c r="F26" s="29"/>
      <c r="G26" s="12">
        <f t="shared" si="7"/>
        <v>-50000</v>
      </c>
      <c r="H26" s="29"/>
      <c r="I26" s="12">
        <f t="shared" si="9"/>
        <v>-50000</v>
      </c>
      <c r="J26" s="29"/>
      <c r="K26" s="12">
        <f t="shared" si="10"/>
        <v>-50000</v>
      </c>
      <c r="L26" s="28"/>
      <c r="M26" s="12">
        <f t="shared" si="12"/>
        <v>-50000</v>
      </c>
      <c r="N26" s="28"/>
      <c r="O26" s="12">
        <f t="shared" si="13"/>
        <v>-50000</v>
      </c>
      <c r="P26" s="26"/>
      <c r="Q26" s="26"/>
    </row>
    <row r="27" spans="1:17" s="23" customFormat="1" ht="28.5" hidden="1" x14ac:dyDescent="0.25">
      <c r="A27" s="20" t="s">
        <v>45</v>
      </c>
      <c r="B27" s="21" t="s">
        <v>46</v>
      </c>
      <c r="C27" s="49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47</v>
      </c>
      <c r="B28" s="25" t="s">
        <v>48</v>
      </c>
      <c r="C28" s="50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49</v>
      </c>
      <c r="B29" s="25" t="s">
        <v>50</v>
      </c>
      <c r="C29" s="50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51</v>
      </c>
      <c r="B30" s="25" t="s">
        <v>52</v>
      </c>
      <c r="C30" s="50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53</v>
      </c>
      <c r="B31" s="25" t="s">
        <v>54</v>
      </c>
      <c r="C31" s="50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55</v>
      </c>
      <c r="B32" s="25" t="s">
        <v>56</v>
      </c>
      <c r="C32" s="50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57</v>
      </c>
      <c r="B33" s="25" t="s">
        <v>58</v>
      </c>
      <c r="C33" s="50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59</v>
      </c>
      <c r="B34" s="25" t="s">
        <v>60</v>
      </c>
      <c r="C34" s="50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61</v>
      </c>
      <c r="B35" s="25" t="s">
        <v>62</v>
      </c>
      <c r="C35" s="50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63</v>
      </c>
      <c r="B36" s="25" t="s">
        <v>64</v>
      </c>
      <c r="C36" s="50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65</v>
      </c>
      <c r="B37" s="25" t="s">
        <v>66</v>
      </c>
      <c r="C37" s="50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67</v>
      </c>
      <c r="B38" s="25" t="s">
        <v>68</v>
      </c>
      <c r="C38" s="50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69</v>
      </c>
      <c r="B39" s="25" t="s">
        <v>70</v>
      </c>
      <c r="C39" s="50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71</v>
      </c>
      <c r="B40" s="25" t="s">
        <v>72</v>
      </c>
      <c r="C40" s="50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73</v>
      </c>
      <c r="B41" s="25" t="s">
        <v>74</v>
      </c>
      <c r="C41" s="50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75</v>
      </c>
      <c r="B42" s="25" t="s">
        <v>76</v>
      </c>
      <c r="C42" s="50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77</v>
      </c>
      <c r="B43" s="25" t="s">
        <v>78</v>
      </c>
      <c r="C43" s="50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79</v>
      </c>
      <c r="B44" s="25" t="s">
        <v>80</v>
      </c>
      <c r="C44" s="50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81</v>
      </c>
      <c r="B45" s="25" t="s">
        <v>82</v>
      </c>
      <c r="C45" s="50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83</v>
      </c>
      <c r="B46" s="21" t="s">
        <v>84</v>
      </c>
      <c r="C46" s="49">
        <f>SUM(C47+C54)</f>
        <v>-9.3132257461547852E-10</v>
      </c>
      <c r="D46" s="22">
        <f t="shared" ref="D46" si="30">SUM(D47+D54)</f>
        <v>0</v>
      </c>
      <c r="E46" s="12">
        <f t="shared" si="1"/>
        <v>-9.3132257461547852E-10</v>
      </c>
      <c r="F46" s="22">
        <f t="shared" ref="F46" si="31">SUM(F47+F54)</f>
        <v>0</v>
      </c>
      <c r="G46" s="12">
        <f t="shared" si="7"/>
        <v>-9.3132257461547852E-10</v>
      </c>
      <c r="H46" s="22">
        <f t="shared" ref="H46:J46" si="32">SUM(H47+H54)</f>
        <v>0</v>
      </c>
      <c r="I46" s="12">
        <f t="shared" si="9"/>
        <v>-9.3132257461547852E-10</v>
      </c>
      <c r="J46" s="22">
        <f t="shared" si="32"/>
        <v>0</v>
      </c>
      <c r="K46" s="12">
        <f t="shared" si="10"/>
        <v>-9.3132257461547852E-10</v>
      </c>
      <c r="L46" s="22">
        <f t="shared" ref="L46:N46" si="33">SUM(L47+L54)</f>
        <v>0</v>
      </c>
      <c r="M46" s="12">
        <f t="shared" si="12"/>
        <v>-9.3132257461547852E-10</v>
      </c>
      <c r="N46" s="22">
        <f t="shared" si="33"/>
        <v>0</v>
      </c>
      <c r="O46" s="12">
        <f t="shared" si="13"/>
        <v>-9.3132257461547852E-10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85</v>
      </c>
      <c r="B47" s="25" t="s">
        <v>86</v>
      </c>
      <c r="C47" s="50">
        <f>C51+C48</f>
        <v>-4769917.6000000006</v>
      </c>
      <c r="D47" s="26">
        <f t="shared" ref="D47" si="34">D51+D48</f>
        <v>0</v>
      </c>
      <c r="E47" s="12">
        <f t="shared" si="1"/>
        <v>-4769917.6000000006</v>
      </c>
      <c r="F47" s="26">
        <f t="shared" ref="F47" si="35">F51+F48</f>
        <v>0</v>
      </c>
      <c r="G47" s="12">
        <f t="shared" si="7"/>
        <v>-4769917.6000000006</v>
      </c>
      <c r="H47" s="26">
        <f t="shared" ref="H47:J47" si="36">H51+H48</f>
        <v>0</v>
      </c>
      <c r="I47" s="12">
        <f t="shared" si="9"/>
        <v>-4769917.6000000006</v>
      </c>
      <c r="J47" s="26">
        <f t="shared" si="36"/>
        <v>0</v>
      </c>
      <c r="K47" s="12">
        <f t="shared" si="10"/>
        <v>-4769917.6000000006</v>
      </c>
      <c r="L47" s="26">
        <f t="shared" ref="L47:N47" si="37">L51+L48</f>
        <v>0</v>
      </c>
      <c r="M47" s="12">
        <f t="shared" si="12"/>
        <v>-4769917.6000000006</v>
      </c>
      <c r="N47" s="26">
        <f t="shared" si="37"/>
        <v>0</v>
      </c>
      <c r="O47" s="12">
        <f t="shared" si="13"/>
        <v>-4769917.6000000006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87</v>
      </c>
      <c r="B48" s="25" t="s">
        <v>88</v>
      </c>
      <c r="C48" s="50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89</v>
      </c>
      <c r="B49" s="25" t="s">
        <v>90</v>
      </c>
      <c r="C49" s="50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91</v>
      </c>
      <c r="B50" s="25" t="s">
        <v>92</v>
      </c>
      <c r="C50" s="50"/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93</v>
      </c>
      <c r="B51" s="25" t="s">
        <v>125</v>
      </c>
      <c r="C51" s="50">
        <f>C52</f>
        <v>-4769917.6000000006</v>
      </c>
      <c r="D51" s="30">
        <f t="shared" ref="D51:N52" si="39">D52</f>
        <v>0</v>
      </c>
      <c r="E51" s="12">
        <f t="shared" si="1"/>
        <v>-4769917.6000000006</v>
      </c>
      <c r="F51" s="30">
        <f t="shared" si="39"/>
        <v>0</v>
      </c>
      <c r="G51" s="12">
        <f t="shared" si="7"/>
        <v>-4769917.6000000006</v>
      </c>
      <c r="H51" s="30">
        <f t="shared" si="39"/>
        <v>0</v>
      </c>
      <c r="I51" s="12">
        <f t="shared" si="9"/>
        <v>-4769917.6000000006</v>
      </c>
      <c r="J51" s="30">
        <f t="shared" si="39"/>
        <v>0</v>
      </c>
      <c r="K51" s="12">
        <f t="shared" si="10"/>
        <v>-4769917.6000000006</v>
      </c>
      <c r="L51" s="26">
        <f t="shared" si="39"/>
        <v>0</v>
      </c>
      <c r="M51" s="12">
        <f t="shared" si="12"/>
        <v>-4769917.6000000006</v>
      </c>
      <c r="N51" s="26">
        <f t="shared" si="39"/>
        <v>0</v>
      </c>
      <c r="O51" s="12">
        <f t="shared" si="13"/>
        <v>-4769917.6000000006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94</v>
      </c>
      <c r="B52" s="25" t="s">
        <v>126</v>
      </c>
      <c r="C52" s="50">
        <f>C53</f>
        <v>-4769917.6000000006</v>
      </c>
      <c r="D52" s="30">
        <f t="shared" si="39"/>
        <v>0</v>
      </c>
      <c r="E52" s="12">
        <f t="shared" si="1"/>
        <v>-4769917.6000000006</v>
      </c>
      <c r="F52" s="30">
        <f t="shared" si="39"/>
        <v>0</v>
      </c>
      <c r="G52" s="12">
        <f t="shared" si="7"/>
        <v>-4769917.6000000006</v>
      </c>
      <c r="H52" s="30">
        <f t="shared" si="39"/>
        <v>0</v>
      </c>
      <c r="I52" s="12">
        <f t="shared" si="9"/>
        <v>-4769917.6000000006</v>
      </c>
      <c r="J52" s="30">
        <f t="shared" si="39"/>
        <v>0</v>
      </c>
      <c r="K52" s="12">
        <f t="shared" si="10"/>
        <v>-4769917.6000000006</v>
      </c>
      <c r="L52" s="26">
        <f t="shared" si="39"/>
        <v>0</v>
      </c>
      <c r="M52" s="12">
        <f t="shared" si="12"/>
        <v>-4769917.6000000006</v>
      </c>
      <c r="N52" s="26">
        <f t="shared" si="39"/>
        <v>0</v>
      </c>
      <c r="O52" s="12">
        <f t="shared" si="13"/>
        <v>-4769917.6000000006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95</v>
      </c>
      <c r="B53" s="25" t="s">
        <v>127</v>
      </c>
      <c r="C53" s="50">
        <f>-4594871.7-125045.9-50000</f>
        <v>-4769917.6000000006</v>
      </c>
      <c r="D53" s="27"/>
      <c r="E53" s="12">
        <f t="shared" si="1"/>
        <v>-4769917.6000000006</v>
      </c>
      <c r="F53" s="27"/>
      <c r="G53" s="12">
        <f t="shared" si="7"/>
        <v>-4769917.6000000006</v>
      </c>
      <c r="H53" s="27"/>
      <c r="I53" s="12">
        <f t="shared" si="9"/>
        <v>-4769917.6000000006</v>
      </c>
      <c r="J53" s="27"/>
      <c r="K53" s="12">
        <f t="shared" si="10"/>
        <v>-4769917.6000000006</v>
      </c>
      <c r="L53" s="28"/>
      <c r="M53" s="12">
        <f t="shared" si="12"/>
        <v>-4769917.6000000006</v>
      </c>
      <c r="N53" s="28"/>
      <c r="O53" s="12">
        <f t="shared" si="13"/>
        <v>-4769917.6000000006</v>
      </c>
      <c r="P53" s="26">
        <v>-3442726.5</v>
      </c>
      <c r="Q53" s="26">
        <v>-3322774.2</v>
      </c>
    </row>
    <row r="54" spans="1:17" s="23" customFormat="1" x14ac:dyDescent="0.25">
      <c r="A54" s="24" t="s">
        <v>96</v>
      </c>
      <c r="B54" s="25" t="s">
        <v>97</v>
      </c>
      <c r="C54" s="50">
        <f>C55+C58</f>
        <v>4769917.5999999996</v>
      </c>
      <c r="D54" s="30">
        <f>SUM(D555+D58)</f>
        <v>0</v>
      </c>
      <c r="E54" s="12">
        <f t="shared" si="1"/>
        <v>4769917.5999999996</v>
      </c>
      <c r="F54" s="30">
        <f>SUM(F555+F58)</f>
        <v>0</v>
      </c>
      <c r="G54" s="12">
        <f t="shared" si="7"/>
        <v>4769917.5999999996</v>
      </c>
      <c r="H54" s="30">
        <f>SUM(H555+H58)</f>
        <v>0</v>
      </c>
      <c r="I54" s="12">
        <f t="shared" si="9"/>
        <v>4769917.5999999996</v>
      </c>
      <c r="J54" s="30">
        <f>SUM(J555+J58)</f>
        <v>0</v>
      </c>
      <c r="K54" s="12">
        <f t="shared" si="10"/>
        <v>4769917.5999999996</v>
      </c>
      <c r="L54" s="26">
        <f>SUM(L555+L58)</f>
        <v>0</v>
      </c>
      <c r="M54" s="12">
        <f t="shared" si="12"/>
        <v>4769917.5999999996</v>
      </c>
      <c r="N54" s="26">
        <f>SUM(N555+N58)</f>
        <v>0</v>
      </c>
      <c r="O54" s="12">
        <f t="shared" si="13"/>
        <v>4769917.5999999996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98</v>
      </c>
      <c r="B55" s="25" t="s">
        <v>99</v>
      </c>
      <c r="C55" s="50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100</v>
      </c>
      <c r="B56" s="25" t="s">
        <v>101</v>
      </c>
      <c r="C56" s="50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102</v>
      </c>
      <c r="B57" s="25" t="s">
        <v>103</v>
      </c>
      <c r="C57" s="50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104</v>
      </c>
      <c r="B58" s="25" t="s">
        <v>105</v>
      </c>
      <c r="C58" s="50">
        <f>C59-C61</f>
        <v>4769917.5999999996</v>
      </c>
      <c r="D58" s="26">
        <f t="shared" ref="D58" si="41">D59-D61</f>
        <v>0</v>
      </c>
      <c r="E58" s="12">
        <f t="shared" si="1"/>
        <v>4769917.5999999996</v>
      </c>
      <c r="F58" s="26">
        <f t="shared" ref="F58" si="42">F59-F61</f>
        <v>0</v>
      </c>
      <c r="G58" s="12">
        <f t="shared" si="7"/>
        <v>4769917.5999999996</v>
      </c>
      <c r="H58" s="26">
        <f t="shared" ref="H58:J58" si="43">H59-H61</f>
        <v>0</v>
      </c>
      <c r="I58" s="12">
        <f t="shared" si="9"/>
        <v>4769917.5999999996</v>
      </c>
      <c r="J58" s="26">
        <f t="shared" si="43"/>
        <v>0</v>
      </c>
      <c r="K58" s="12">
        <f t="shared" si="10"/>
        <v>4769917.5999999996</v>
      </c>
      <c r="L58" s="26">
        <f t="shared" ref="L58:N58" si="44">L59-L61</f>
        <v>0</v>
      </c>
      <c r="M58" s="12">
        <f t="shared" si="12"/>
        <v>4769917.5999999996</v>
      </c>
      <c r="N58" s="26">
        <f t="shared" si="44"/>
        <v>0</v>
      </c>
      <c r="O58" s="12">
        <f t="shared" si="13"/>
        <v>4769917.5999999996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106</v>
      </c>
      <c r="B59" s="25" t="s">
        <v>128</v>
      </c>
      <c r="C59" s="50">
        <f>SUM(C60)</f>
        <v>4769917.5999999996</v>
      </c>
      <c r="D59" s="26">
        <f t="shared" ref="D59:N59" si="45">SUM(D60)</f>
        <v>0</v>
      </c>
      <c r="E59" s="12">
        <f t="shared" si="1"/>
        <v>4769917.5999999996</v>
      </c>
      <c r="F59" s="26">
        <f t="shared" si="45"/>
        <v>0</v>
      </c>
      <c r="G59" s="12">
        <f t="shared" si="7"/>
        <v>4769917.5999999996</v>
      </c>
      <c r="H59" s="26">
        <f t="shared" si="45"/>
        <v>0</v>
      </c>
      <c r="I59" s="12">
        <f t="shared" si="9"/>
        <v>4769917.5999999996</v>
      </c>
      <c r="J59" s="26">
        <f t="shared" si="45"/>
        <v>0</v>
      </c>
      <c r="K59" s="12">
        <f t="shared" si="10"/>
        <v>4769917.5999999996</v>
      </c>
      <c r="L59" s="26">
        <f t="shared" si="45"/>
        <v>0</v>
      </c>
      <c r="M59" s="12">
        <f t="shared" si="12"/>
        <v>4769917.5999999996</v>
      </c>
      <c r="N59" s="26">
        <f t="shared" si="45"/>
        <v>0</v>
      </c>
      <c r="O59" s="12">
        <f t="shared" si="13"/>
        <v>4769917.5999999996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107</v>
      </c>
      <c r="B60" s="25" t="s">
        <v>129</v>
      </c>
      <c r="C60" s="50">
        <f>4719917.6+50000</f>
        <v>4769917.5999999996</v>
      </c>
      <c r="D60" s="27"/>
      <c r="E60" s="12">
        <f t="shared" si="1"/>
        <v>4769917.5999999996</v>
      </c>
      <c r="F60" s="27"/>
      <c r="G60" s="12">
        <f t="shared" si="7"/>
        <v>4769917.5999999996</v>
      </c>
      <c r="H60" s="27"/>
      <c r="I60" s="12">
        <f t="shared" si="9"/>
        <v>4769917.5999999996</v>
      </c>
      <c r="J60" s="27"/>
      <c r="K60" s="12">
        <f t="shared" si="10"/>
        <v>4769917.5999999996</v>
      </c>
      <c r="L60" s="28"/>
      <c r="M60" s="12">
        <f t="shared" si="12"/>
        <v>4769917.5999999996</v>
      </c>
      <c r="N60" s="28"/>
      <c r="O60" s="12">
        <f t="shared" si="13"/>
        <v>4769917.5999999996</v>
      </c>
      <c r="P60" s="26">
        <v>3442726.5</v>
      </c>
      <c r="Q60" s="26">
        <v>3322774.2</v>
      </c>
    </row>
    <row r="61" spans="1:17" s="23" customFormat="1" x14ac:dyDescent="0.25">
      <c r="A61" s="24" t="s">
        <v>104</v>
      </c>
      <c r="B61" s="25" t="s">
        <v>130</v>
      </c>
      <c r="C61" s="50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108</v>
      </c>
      <c r="B62" s="25" t="s">
        <v>131</v>
      </c>
      <c r="C62" s="50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109</v>
      </c>
      <c r="B63" s="10" t="s">
        <v>110</v>
      </c>
      <c r="C63" s="47">
        <f>C11+C46</f>
        <v>125045.89999999906</v>
      </c>
      <c r="D63" s="11">
        <f t="shared" ref="D63" si="47">D11+D46</f>
        <v>0</v>
      </c>
      <c r="E63" s="12">
        <f t="shared" si="1"/>
        <v>125045.89999999906</v>
      </c>
      <c r="F63" s="18">
        <f t="shared" ref="F63" si="48">F11+F46</f>
        <v>0</v>
      </c>
      <c r="G63" s="12">
        <f t="shared" si="7"/>
        <v>125045.89999999906</v>
      </c>
      <c r="H63" s="18">
        <f t="shared" ref="H63:J63" si="49">H11+H46</f>
        <v>0</v>
      </c>
      <c r="I63" s="12">
        <f t="shared" si="9"/>
        <v>125045.89999999906</v>
      </c>
      <c r="J63" s="18">
        <f t="shared" si="49"/>
        <v>0</v>
      </c>
      <c r="K63" s="12">
        <f t="shared" si="10"/>
        <v>125045.89999999906</v>
      </c>
      <c r="L63" s="18">
        <f t="shared" ref="L63:N63" si="50">L11+L46</f>
        <v>0</v>
      </c>
      <c r="M63" s="12">
        <f t="shared" si="12"/>
        <v>125045.89999999906</v>
      </c>
      <c r="N63" s="18">
        <f t="shared" si="50"/>
        <v>0</v>
      </c>
      <c r="O63" s="12">
        <f t="shared" si="13"/>
        <v>125045.89999999906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workbookViewId="0">
      <selection activeCell="P4" sqref="P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1" hidden="1" customWidth="1"/>
    <col min="19" max="19" width="11.85546875" style="41" hidden="1" customWidth="1"/>
    <col min="20" max="20" width="11.42578125" style="41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52" t="s">
        <v>141</v>
      </c>
      <c r="R1" s="40"/>
      <c r="S1" s="40"/>
      <c r="T1" s="40"/>
    </row>
    <row r="2" spans="1:20" s="1" customFormat="1" ht="15.75" x14ac:dyDescent="0.25">
      <c r="E2" s="2"/>
      <c r="G2" s="2"/>
      <c r="I2" s="2"/>
      <c r="K2" s="2"/>
      <c r="M2" s="2"/>
      <c r="O2" s="2"/>
      <c r="P2" s="52" t="s">
        <v>0</v>
      </c>
      <c r="R2" s="40"/>
      <c r="S2" s="40"/>
      <c r="T2" s="40"/>
    </row>
    <row r="3" spans="1:20" x14ac:dyDescent="0.25">
      <c r="P3" s="38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52" t="s">
        <v>147</v>
      </c>
      <c r="R4" s="40"/>
      <c r="S4" s="40"/>
      <c r="T4" s="40"/>
    </row>
    <row r="6" spans="1:20" ht="15" customHeight="1" x14ac:dyDescent="0.25">
      <c r="A6" s="55" t="s">
        <v>143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20" ht="23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0" ht="18.75" customHeight="1" x14ac:dyDescent="0.25">
      <c r="A8" s="57" t="s">
        <v>2</v>
      </c>
      <c r="B8" s="58" t="s">
        <v>3</v>
      </c>
      <c r="C8" s="54" t="s">
        <v>4</v>
      </c>
      <c r="D8" s="59" t="s">
        <v>5</v>
      </c>
      <c r="E8" s="54"/>
      <c r="F8" s="59" t="s">
        <v>6</v>
      </c>
      <c r="G8" s="54"/>
      <c r="H8" s="59" t="s">
        <v>7</v>
      </c>
      <c r="I8" s="54"/>
      <c r="J8" s="59" t="s">
        <v>8</v>
      </c>
      <c r="K8" s="54"/>
      <c r="L8" s="59" t="s">
        <v>9</v>
      </c>
      <c r="M8" s="54"/>
      <c r="N8" s="59" t="s">
        <v>10</v>
      </c>
      <c r="O8" s="54" t="s">
        <v>11</v>
      </c>
      <c r="P8" s="54" t="s">
        <v>123</v>
      </c>
      <c r="Q8" s="54" t="s">
        <v>137</v>
      </c>
      <c r="R8" s="61" t="s">
        <v>121</v>
      </c>
      <c r="S8" s="61" t="s">
        <v>122</v>
      </c>
      <c r="T8" s="61" t="s">
        <v>123</v>
      </c>
    </row>
    <row r="9" spans="1:20" x14ac:dyDescent="0.25">
      <c r="A9" s="57"/>
      <c r="B9" s="58"/>
      <c r="C9" s="54"/>
      <c r="D9" s="60"/>
      <c r="E9" s="54"/>
      <c r="F9" s="60"/>
      <c r="G9" s="54"/>
      <c r="H9" s="60"/>
      <c r="I9" s="54"/>
      <c r="J9" s="60"/>
      <c r="K9" s="54"/>
      <c r="L9" s="60"/>
      <c r="M9" s="54"/>
      <c r="N9" s="60"/>
      <c r="O9" s="54"/>
      <c r="P9" s="54"/>
      <c r="Q9" s="54"/>
      <c r="R9" s="61"/>
      <c r="S9" s="61"/>
      <c r="T9" s="61"/>
    </row>
    <row r="10" spans="1:20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124</v>
      </c>
      <c r="R10" s="42" t="s">
        <v>14</v>
      </c>
      <c r="S10" s="42" t="s">
        <v>14</v>
      </c>
      <c r="T10" s="42" t="s">
        <v>14</v>
      </c>
    </row>
    <row r="11" spans="1:20" ht="28.5" x14ac:dyDescent="0.25">
      <c r="A11" s="9" t="s">
        <v>16</v>
      </c>
      <c r="B11" s="10" t="s">
        <v>17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47">
        <f>SUM(P12+P17+P22)</f>
        <v>125928.9</v>
      </c>
      <c r="Q11" s="47">
        <f>SUM(Q12+Q17+Q22)</f>
        <v>125002.4</v>
      </c>
      <c r="R11" s="43">
        <f>SUM(R12+R17+R22)</f>
        <v>96441.8</v>
      </c>
      <c r="S11" s="43">
        <f>SUM(S12+S17+S22)</f>
        <v>98451.8</v>
      </c>
      <c r="T11" s="43">
        <f>SUM(T12+T17+T22)</f>
        <v>100515.3</v>
      </c>
    </row>
    <row r="12" spans="1:20" ht="42.75" x14ac:dyDescent="0.25">
      <c r="A12" s="9" t="s">
        <v>18</v>
      </c>
      <c r="B12" s="10" t="s">
        <v>19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47">
        <f>P14</f>
        <v>0</v>
      </c>
      <c r="Q12" s="47">
        <f>Q14</f>
        <v>0</v>
      </c>
      <c r="R12" s="43">
        <f>R14</f>
        <v>0</v>
      </c>
      <c r="S12" s="43">
        <f>S14</f>
        <v>0</v>
      </c>
      <c r="T12" s="43">
        <f>T14</f>
        <v>0</v>
      </c>
    </row>
    <row r="13" spans="1:20" ht="45" x14ac:dyDescent="0.25">
      <c r="A13" s="13" t="s">
        <v>20</v>
      </c>
      <c r="B13" s="14" t="s">
        <v>21</v>
      </c>
      <c r="C13" s="15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22</v>
      </c>
      <c r="Q13" s="14" t="s">
        <v>22</v>
      </c>
      <c r="R13" s="44" t="s">
        <v>22</v>
      </c>
      <c r="S13" s="44" t="s">
        <v>22</v>
      </c>
      <c r="T13" s="44" t="s">
        <v>22</v>
      </c>
    </row>
    <row r="14" spans="1:20" ht="45" x14ac:dyDescent="0.25">
      <c r="A14" s="13" t="s">
        <v>23</v>
      </c>
      <c r="B14" s="14" t="s">
        <v>24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48">
        <f>P16</f>
        <v>0</v>
      </c>
      <c r="Q14" s="48">
        <f>Q16</f>
        <v>0</v>
      </c>
      <c r="R14" s="45">
        <f>R16</f>
        <v>0</v>
      </c>
      <c r="S14" s="45">
        <f>S16</f>
        <v>0</v>
      </c>
      <c r="T14" s="45">
        <f>T16</f>
        <v>0</v>
      </c>
    </row>
    <row r="15" spans="1:20" ht="45" x14ac:dyDescent="0.25">
      <c r="A15" s="13" t="s">
        <v>25</v>
      </c>
      <c r="B15" s="14" t="s">
        <v>26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48">
        <f>SUM(P16)</f>
        <v>0</v>
      </c>
      <c r="Q15" s="48">
        <f>SUM(Q16)</f>
        <v>0</v>
      </c>
      <c r="R15" s="46">
        <f>SUM(R16)</f>
        <v>0</v>
      </c>
      <c r="S15" s="46">
        <f>SUM(S16)</f>
        <v>0</v>
      </c>
      <c r="T15" s="46">
        <f>SUM(T16)</f>
        <v>0</v>
      </c>
    </row>
    <row r="16" spans="1:20" ht="45" x14ac:dyDescent="0.25">
      <c r="A16" s="13" t="s">
        <v>27</v>
      </c>
      <c r="B16" s="14" t="s">
        <v>28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48">
        <v>0</v>
      </c>
      <c r="Q16" s="48">
        <v>0</v>
      </c>
      <c r="R16" s="46">
        <v>0</v>
      </c>
      <c r="S16" s="46">
        <v>0</v>
      </c>
      <c r="T16" s="46">
        <v>0</v>
      </c>
    </row>
    <row r="17" spans="1:20" ht="28.5" x14ac:dyDescent="0.25">
      <c r="A17" s="9" t="s">
        <v>29</v>
      </c>
      <c r="B17" s="10" t="s">
        <v>30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49">
        <f>SUM(P18+P20)</f>
        <v>125928.9</v>
      </c>
      <c r="Q17" s="49">
        <f>SUM(Q18+Q20)</f>
        <v>125002.4</v>
      </c>
      <c r="R17" s="43">
        <f>SUM(R18+R20)</f>
        <v>96441.8</v>
      </c>
      <c r="S17" s="43">
        <f>SUM(S18+S20)</f>
        <v>98451.8</v>
      </c>
      <c r="T17" s="43">
        <f>SUM(T18+T20)</f>
        <v>100515.3</v>
      </c>
    </row>
    <row r="18" spans="1:20" ht="30" x14ac:dyDescent="0.25">
      <c r="A18" s="13" t="s">
        <v>31</v>
      </c>
      <c r="B18" s="14" t="s">
        <v>32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50">
        <f>SUM(P19)</f>
        <v>300974.8</v>
      </c>
      <c r="Q18" s="50">
        <f>SUM(Q19)</f>
        <v>250931.3</v>
      </c>
      <c r="R18" s="46">
        <f>SUM(R19)</f>
        <v>197224.6</v>
      </c>
      <c r="S18" s="46">
        <f>SUM(S19)</f>
        <v>194893.6</v>
      </c>
      <c r="T18" s="46">
        <f>SUM(T19)</f>
        <v>198967.1</v>
      </c>
    </row>
    <row r="19" spans="1:20" ht="30" x14ac:dyDescent="0.25">
      <c r="A19" s="13" t="s">
        <v>33</v>
      </c>
      <c r="B19" s="14" t="s">
        <v>134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50">
        <f>125045.9+125928.9+50000</f>
        <v>300974.8</v>
      </c>
      <c r="Q19" s="50">
        <f>125928.9+125002.4</f>
        <v>250931.3</v>
      </c>
      <c r="R19" s="46">
        <v>197224.6</v>
      </c>
      <c r="S19" s="46">
        <v>194893.6</v>
      </c>
      <c r="T19" s="46">
        <v>198967.1</v>
      </c>
    </row>
    <row r="20" spans="1:20" ht="30" x14ac:dyDescent="0.25">
      <c r="A20" s="13" t="s">
        <v>34</v>
      </c>
      <c r="B20" s="14" t="s">
        <v>35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50">
        <f>SUM(P21)</f>
        <v>-175045.9</v>
      </c>
      <c r="Q20" s="50">
        <f>SUM(Q21)</f>
        <v>-125928.9</v>
      </c>
      <c r="R20" s="46">
        <f>SUM(R21)</f>
        <v>-100782.8</v>
      </c>
      <c r="S20" s="46">
        <f>SUM(S21)</f>
        <v>-96441.8</v>
      </c>
      <c r="T20" s="46">
        <f>SUM(T21)</f>
        <v>-98451.8</v>
      </c>
    </row>
    <row r="21" spans="1:20" ht="30" x14ac:dyDescent="0.25">
      <c r="A21" s="13" t="s">
        <v>36</v>
      </c>
      <c r="B21" s="14" t="s">
        <v>135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50">
        <f>-пр13!C17</f>
        <v>-175045.9</v>
      </c>
      <c r="Q21" s="50">
        <v>-125928.9</v>
      </c>
      <c r="R21" s="46">
        <v>-100782.8</v>
      </c>
      <c r="S21" s="46">
        <v>-96441.8</v>
      </c>
      <c r="T21" s="46">
        <v>-98451.8</v>
      </c>
    </row>
    <row r="22" spans="1:20" s="23" customFormat="1" ht="28.5" x14ac:dyDescent="0.25">
      <c r="A22" s="20" t="s">
        <v>37</v>
      </c>
      <c r="B22" s="21" t="s">
        <v>38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49">
        <f>P23+P25</f>
        <v>0</v>
      </c>
      <c r="Q22" s="49">
        <f>Q23+Q25</f>
        <v>0</v>
      </c>
      <c r="R22" s="43">
        <f>R23+R25</f>
        <v>0</v>
      </c>
      <c r="S22" s="43">
        <f>S23+S25</f>
        <v>0</v>
      </c>
      <c r="T22" s="43">
        <f>T23+T25</f>
        <v>0</v>
      </c>
    </row>
    <row r="23" spans="1:20" s="23" customFormat="1" ht="30" x14ac:dyDescent="0.25">
      <c r="A23" s="24" t="s">
        <v>39</v>
      </c>
      <c r="B23" s="25" t="s">
        <v>40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0">
        <f>P24</f>
        <v>0</v>
      </c>
      <c r="Q23" s="50">
        <f>Q24</f>
        <v>0</v>
      </c>
      <c r="R23" s="46">
        <f>R24</f>
        <v>0</v>
      </c>
      <c r="S23" s="46">
        <f>S24</f>
        <v>0</v>
      </c>
      <c r="T23" s="46">
        <f>T24</f>
        <v>0</v>
      </c>
    </row>
    <row r="24" spans="1:20" s="23" customFormat="1" ht="30" x14ac:dyDescent="0.25">
      <c r="A24" s="24" t="s">
        <v>41</v>
      </c>
      <c r="B24" s="25" t="s">
        <v>132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0"/>
      <c r="Q24" s="50"/>
      <c r="R24" s="46"/>
      <c r="S24" s="46"/>
      <c r="T24" s="46"/>
    </row>
    <row r="25" spans="1:20" s="23" customFormat="1" ht="45" x14ac:dyDescent="0.25">
      <c r="A25" s="24" t="s">
        <v>42</v>
      </c>
      <c r="B25" s="25" t="s">
        <v>43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0">
        <f>SUM(P26)</f>
        <v>0</v>
      </c>
      <c r="Q25" s="50">
        <f>SUM(Q26)</f>
        <v>0</v>
      </c>
      <c r="R25" s="46">
        <f>SUM(R26)</f>
        <v>0</v>
      </c>
      <c r="S25" s="46">
        <f>SUM(S26)</f>
        <v>0</v>
      </c>
      <c r="T25" s="46">
        <f>SUM(T26)</f>
        <v>0</v>
      </c>
    </row>
    <row r="26" spans="1:20" s="23" customFormat="1" ht="45" x14ac:dyDescent="0.25">
      <c r="A26" s="24" t="s">
        <v>44</v>
      </c>
      <c r="B26" s="25" t="s">
        <v>133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0">
        <v>0</v>
      </c>
      <c r="Q26" s="50"/>
      <c r="R26" s="46"/>
      <c r="S26" s="46"/>
      <c r="T26" s="46"/>
    </row>
    <row r="27" spans="1:20" s="23" customFormat="1" ht="28.5" hidden="1" customHeight="1" x14ac:dyDescent="0.25">
      <c r="A27" s="20" t="s">
        <v>45</v>
      </c>
      <c r="B27" s="21" t="s">
        <v>46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49">
        <f>P28+P31+P34</f>
        <v>0</v>
      </c>
      <c r="Q27" s="49">
        <f>Q28+Q31+Q34</f>
        <v>0</v>
      </c>
      <c r="R27" s="43">
        <f>R28+R31+R34</f>
        <v>0</v>
      </c>
      <c r="S27" s="43">
        <f>S28+S31+S34</f>
        <v>0</v>
      </c>
      <c r="T27" s="43">
        <f>T28+T31+T34</f>
        <v>0</v>
      </c>
    </row>
    <row r="28" spans="1:20" s="23" customFormat="1" ht="30" hidden="1" customHeight="1" x14ac:dyDescent="0.25">
      <c r="A28" s="24" t="s">
        <v>47</v>
      </c>
      <c r="B28" s="25" t="s">
        <v>48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0">
        <f t="shared" ref="P28:T29" si="30">P29</f>
        <v>0</v>
      </c>
      <c r="Q28" s="50">
        <f t="shared" si="30"/>
        <v>0</v>
      </c>
      <c r="R28" s="46">
        <f t="shared" si="30"/>
        <v>0</v>
      </c>
      <c r="S28" s="46">
        <f t="shared" si="30"/>
        <v>0</v>
      </c>
      <c r="T28" s="46">
        <f t="shared" si="30"/>
        <v>0</v>
      </c>
    </row>
    <row r="29" spans="1:20" s="23" customFormat="1" ht="30" hidden="1" customHeight="1" x14ac:dyDescent="0.25">
      <c r="A29" s="24" t="s">
        <v>49</v>
      </c>
      <c r="B29" s="25" t="s">
        <v>50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0">
        <f t="shared" si="30"/>
        <v>0</v>
      </c>
      <c r="Q29" s="50">
        <f t="shared" si="30"/>
        <v>0</v>
      </c>
      <c r="R29" s="46">
        <f t="shared" si="30"/>
        <v>0</v>
      </c>
      <c r="S29" s="46">
        <f t="shared" si="30"/>
        <v>0</v>
      </c>
      <c r="T29" s="46">
        <f t="shared" si="30"/>
        <v>0</v>
      </c>
    </row>
    <row r="30" spans="1:20" s="23" customFormat="1" ht="45" hidden="1" customHeight="1" x14ac:dyDescent="0.25">
      <c r="A30" s="24" t="s">
        <v>51</v>
      </c>
      <c r="B30" s="25" t="s">
        <v>52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0">
        <v>0</v>
      </c>
      <c r="Q30" s="50">
        <v>0</v>
      </c>
      <c r="R30" s="46">
        <v>0</v>
      </c>
      <c r="S30" s="46">
        <v>0</v>
      </c>
      <c r="T30" s="46">
        <v>0</v>
      </c>
    </row>
    <row r="31" spans="1:20" s="23" customFormat="1" ht="30" hidden="1" customHeight="1" x14ac:dyDescent="0.25">
      <c r="A31" s="24" t="s">
        <v>53</v>
      </c>
      <c r="B31" s="25" t="s">
        <v>54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0">
        <f t="shared" ref="P31:T32" si="31">P32</f>
        <v>0</v>
      </c>
      <c r="Q31" s="50">
        <f t="shared" si="31"/>
        <v>0</v>
      </c>
      <c r="R31" s="46">
        <f t="shared" si="31"/>
        <v>0</v>
      </c>
      <c r="S31" s="46">
        <f t="shared" si="31"/>
        <v>0</v>
      </c>
      <c r="T31" s="46">
        <f t="shared" si="31"/>
        <v>0</v>
      </c>
    </row>
    <row r="32" spans="1:20" s="23" customFormat="1" ht="75" hidden="1" customHeight="1" x14ac:dyDescent="0.25">
      <c r="A32" s="24" t="s">
        <v>55</v>
      </c>
      <c r="B32" s="25" t="s">
        <v>56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0">
        <f t="shared" si="31"/>
        <v>0</v>
      </c>
      <c r="Q32" s="50">
        <f t="shared" si="31"/>
        <v>0</v>
      </c>
      <c r="R32" s="46">
        <f t="shared" si="31"/>
        <v>0</v>
      </c>
      <c r="S32" s="46">
        <f t="shared" si="31"/>
        <v>0</v>
      </c>
      <c r="T32" s="46">
        <f t="shared" si="31"/>
        <v>0</v>
      </c>
    </row>
    <row r="33" spans="1:20" s="23" customFormat="1" ht="90" hidden="1" customHeight="1" x14ac:dyDescent="0.25">
      <c r="A33" s="24" t="s">
        <v>57</v>
      </c>
      <c r="B33" s="25" t="s">
        <v>58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0">
        <v>0</v>
      </c>
      <c r="Q33" s="50">
        <v>0</v>
      </c>
      <c r="R33" s="46">
        <v>0</v>
      </c>
      <c r="S33" s="46">
        <v>0</v>
      </c>
      <c r="T33" s="46">
        <v>0</v>
      </c>
    </row>
    <row r="34" spans="1:20" s="23" customFormat="1" ht="30" hidden="1" customHeight="1" x14ac:dyDescent="0.25">
      <c r="A34" s="24" t="s">
        <v>59</v>
      </c>
      <c r="B34" s="25" t="s">
        <v>60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0">
        <f>P35+P40</f>
        <v>0</v>
      </c>
      <c r="Q34" s="50">
        <f>Q35+Q40</f>
        <v>0</v>
      </c>
      <c r="R34" s="46">
        <f>R35+R40</f>
        <v>0</v>
      </c>
      <c r="S34" s="46">
        <f>S35+S40</f>
        <v>0</v>
      </c>
      <c r="T34" s="46">
        <f>T35+T40</f>
        <v>0</v>
      </c>
    </row>
    <row r="35" spans="1:20" s="23" customFormat="1" ht="30" hidden="1" customHeight="1" x14ac:dyDescent="0.25">
      <c r="A35" s="24" t="s">
        <v>61</v>
      </c>
      <c r="B35" s="25" t="s">
        <v>62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0">
        <f>P36+P38</f>
        <v>0</v>
      </c>
      <c r="Q35" s="50">
        <f>Q36+Q38</f>
        <v>0</v>
      </c>
      <c r="R35" s="46">
        <f>R36+R38</f>
        <v>0</v>
      </c>
      <c r="S35" s="46">
        <f>S36+S38</f>
        <v>0</v>
      </c>
      <c r="T35" s="46">
        <f>T36+T38</f>
        <v>0</v>
      </c>
    </row>
    <row r="36" spans="1:20" s="23" customFormat="1" ht="30" hidden="1" customHeight="1" x14ac:dyDescent="0.25">
      <c r="A36" s="24" t="s">
        <v>63</v>
      </c>
      <c r="B36" s="25" t="s">
        <v>64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0">
        <f>P37</f>
        <v>0</v>
      </c>
      <c r="Q36" s="50">
        <f>Q37</f>
        <v>0</v>
      </c>
      <c r="R36" s="46">
        <f>R37</f>
        <v>0</v>
      </c>
      <c r="S36" s="46">
        <f>S37</f>
        <v>0</v>
      </c>
      <c r="T36" s="46">
        <f>T37</f>
        <v>0</v>
      </c>
    </row>
    <row r="37" spans="1:20" s="23" customFormat="1" ht="30" hidden="1" customHeight="1" x14ac:dyDescent="0.25">
      <c r="A37" s="24" t="s">
        <v>65</v>
      </c>
      <c r="B37" s="25" t="s">
        <v>66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0">
        <v>0</v>
      </c>
      <c r="Q37" s="50">
        <v>0</v>
      </c>
      <c r="R37" s="46">
        <v>0</v>
      </c>
      <c r="S37" s="46">
        <v>0</v>
      </c>
      <c r="T37" s="46">
        <v>0</v>
      </c>
    </row>
    <row r="38" spans="1:20" s="23" customFormat="1" ht="45" hidden="1" customHeight="1" x14ac:dyDescent="0.25">
      <c r="A38" s="24" t="s">
        <v>67</v>
      </c>
      <c r="B38" s="25" t="s">
        <v>68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0">
        <f>P39</f>
        <v>0</v>
      </c>
      <c r="Q38" s="50">
        <f>Q39</f>
        <v>0</v>
      </c>
      <c r="R38" s="46">
        <f>R39</f>
        <v>0</v>
      </c>
      <c r="S38" s="46">
        <f>S39</f>
        <v>0</v>
      </c>
      <c r="T38" s="46">
        <f>T39</f>
        <v>0</v>
      </c>
    </row>
    <row r="39" spans="1:20" s="23" customFormat="1" ht="45" hidden="1" customHeight="1" x14ac:dyDescent="0.25">
      <c r="A39" s="24" t="s">
        <v>69</v>
      </c>
      <c r="B39" s="25" t="s">
        <v>70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0">
        <v>0</v>
      </c>
      <c r="Q39" s="50">
        <v>0</v>
      </c>
      <c r="R39" s="46">
        <v>0</v>
      </c>
      <c r="S39" s="46">
        <v>0</v>
      </c>
      <c r="T39" s="46">
        <v>0</v>
      </c>
    </row>
    <row r="40" spans="1:20" s="23" customFormat="1" ht="30" hidden="1" customHeight="1" x14ac:dyDescent="0.25">
      <c r="A40" s="24" t="s">
        <v>71</v>
      </c>
      <c r="B40" s="25" t="s">
        <v>72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0">
        <f t="shared" ref="P40:T41" si="32">P41</f>
        <v>0</v>
      </c>
      <c r="Q40" s="50">
        <f t="shared" si="32"/>
        <v>0</v>
      </c>
      <c r="R40" s="46">
        <f t="shared" si="32"/>
        <v>0</v>
      </c>
      <c r="S40" s="46">
        <f t="shared" si="32"/>
        <v>0</v>
      </c>
      <c r="T40" s="46">
        <f t="shared" si="32"/>
        <v>0</v>
      </c>
    </row>
    <row r="41" spans="1:20" s="23" customFormat="1" ht="30" hidden="1" customHeight="1" x14ac:dyDescent="0.25">
      <c r="A41" s="24" t="s">
        <v>73</v>
      </c>
      <c r="B41" s="25" t="s">
        <v>74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0">
        <f t="shared" si="32"/>
        <v>0</v>
      </c>
      <c r="Q41" s="50">
        <f t="shared" si="32"/>
        <v>0</v>
      </c>
      <c r="R41" s="46">
        <f t="shared" si="32"/>
        <v>0</v>
      </c>
      <c r="S41" s="46">
        <f t="shared" si="32"/>
        <v>0</v>
      </c>
      <c r="T41" s="46">
        <f t="shared" si="32"/>
        <v>0</v>
      </c>
    </row>
    <row r="42" spans="1:20" s="23" customFormat="1" ht="45" hidden="1" customHeight="1" x14ac:dyDescent="0.25">
      <c r="A42" s="24" t="s">
        <v>75</v>
      </c>
      <c r="B42" s="25" t="s">
        <v>76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0">
        <v>0</v>
      </c>
      <c r="Q42" s="50">
        <v>0</v>
      </c>
      <c r="R42" s="46">
        <v>0</v>
      </c>
      <c r="S42" s="46">
        <v>0</v>
      </c>
      <c r="T42" s="46">
        <v>0</v>
      </c>
    </row>
    <row r="43" spans="1:20" s="23" customFormat="1" ht="15" hidden="1" customHeight="1" x14ac:dyDescent="0.25">
      <c r="A43" s="24" t="s">
        <v>77</v>
      </c>
      <c r="B43" s="25" t="s">
        <v>78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0">
        <v>0</v>
      </c>
      <c r="Q43" s="50">
        <v>0</v>
      </c>
      <c r="R43" s="46">
        <v>0</v>
      </c>
      <c r="S43" s="46">
        <v>0</v>
      </c>
      <c r="T43" s="46">
        <v>0</v>
      </c>
    </row>
    <row r="44" spans="1:20" s="23" customFormat="1" ht="30" hidden="1" customHeight="1" x14ac:dyDescent="0.25">
      <c r="A44" s="24" t="s">
        <v>79</v>
      </c>
      <c r="B44" s="25" t="s">
        <v>80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0">
        <v>0</v>
      </c>
      <c r="Q44" s="50">
        <v>0</v>
      </c>
      <c r="R44" s="46">
        <v>0</v>
      </c>
      <c r="S44" s="46">
        <v>0</v>
      </c>
      <c r="T44" s="46">
        <v>0</v>
      </c>
    </row>
    <row r="45" spans="1:20" s="23" customFormat="1" ht="30" hidden="1" customHeight="1" x14ac:dyDescent="0.25">
      <c r="A45" s="24" t="s">
        <v>81</v>
      </c>
      <c r="B45" s="25" t="s">
        <v>82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0">
        <v>0</v>
      </c>
      <c r="Q45" s="50">
        <v>0</v>
      </c>
      <c r="R45" s="46">
        <v>0</v>
      </c>
      <c r="S45" s="46">
        <v>0</v>
      </c>
      <c r="T45" s="46">
        <v>0</v>
      </c>
    </row>
    <row r="46" spans="1:20" s="23" customFormat="1" ht="28.5" x14ac:dyDescent="0.25">
      <c r="A46" s="20" t="s">
        <v>83</v>
      </c>
      <c r="B46" s="21" t="s">
        <v>84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49">
        <f>SUM(P47+P54)</f>
        <v>9.3132257461547852E-10</v>
      </c>
      <c r="Q46" s="49">
        <f>SUM(Q47+Q54)</f>
        <v>9.3132257461547852E-10</v>
      </c>
      <c r="R46" s="43">
        <f>SUM(R47+R54)</f>
        <v>0</v>
      </c>
      <c r="S46" s="43">
        <f>SUM(S47+S54)</f>
        <v>0</v>
      </c>
      <c r="T46" s="43">
        <f>SUM(T47+T54)</f>
        <v>0</v>
      </c>
    </row>
    <row r="47" spans="1:20" s="23" customFormat="1" x14ac:dyDescent="0.25">
      <c r="A47" s="24" t="s">
        <v>85</v>
      </c>
      <c r="B47" s="25" t="s">
        <v>86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50">
        <f>P51+P48</f>
        <v>-5104049.0999999996</v>
      </c>
      <c r="Q47" s="50">
        <f>Q51+Q48</f>
        <v>-4901737.3999999994</v>
      </c>
      <c r="R47" s="46">
        <f>R51+R48</f>
        <v>-3701938.7</v>
      </c>
      <c r="S47" s="46">
        <f>S51+S48</f>
        <v>-3726407.6</v>
      </c>
      <c r="T47" s="46">
        <f>T51+T48</f>
        <v>-3757993.7</v>
      </c>
    </row>
    <row r="48" spans="1:20" s="23" customFormat="1" x14ac:dyDescent="0.25">
      <c r="A48" s="24" t="s">
        <v>87</v>
      </c>
      <c r="B48" s="25" t="s">
        <v>88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50">
        <f t="shared" ref="P48:T49" si="42">P49</f>
        <v>0</v>
      </c>
      <c r="Q48" s="50">
        <f t="shared" si="42"/>
        <v>0</v>
      </c>
      <c r="R48" s="46">
        <f t="shared" si="42"/>
        <v>0</v>
      </c>
      <c r="S48" s="46">
        <f t="shared" si="42"/>
        <v>0</v>
      </c>
      <c r="T48" s="46">
        <f t="shared" si="42"/>
        <v>0</v>
      </c>
    </row>
    <row r="49" spans="1:20" s="23" customFormat="1" ht="30" x14ac:dyDescent="0.25">
      <c r="A49" s="24" t="s">
        <v>89</v>
      </c>
      <c r="B49" s="25" t="s">
        <v>90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50">
        <f t="shared" si="42"/>
        <v>0</v>
      </c>
      <c r="Q49" s="50">
        <f t="shared" si="42"/>
        <v>0</v>
      </c>
      <c r="R49" s="46">
        <f t="shared" si="42"/>
        <v>0</v>
      </c>
      <c r="S49" s="46">
        <f t="shared" si="42"/>
        <v>0</v>
      </c>
      <c r="T49" s="46">
        <f t="shared" si="42"/>
        <v>0</v>
      </c>
    </row>
    <row r="50" spans="1:20" s="23" customFormat="1" ht="30" x14ac:dyDescent="0.25">
      <c r="A50" s="24" t="s">
        <v>91</v>
      </c>
      <c r="B50" s="25" t="s">
        <v>92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0">
        <v>0</v>
      </c>
      <c r="Q50" s="50">
        <v>0</v>
      </c>
      <c r="R50" s="46">
        <v>0</v>
      </c>
      <c r="S50" s="46">
        <v>0</v>
      </c>
      <c r="T50" s="46">
        <v>0</v>
      </c>
    </row>
    <row r="51" spans="1:20" s="23" customFormat="1" x14ac:dyDescent="0.25">
      <c r="A51" s="24" t="s">
        <v>93</v>
      </c>
      <c r="B51" s="25" t="s">
        <v>125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50">
        <f t="shared" ref="P51:T52" si="44">P52</f>
        <v>-5104049.0999999996</v>
      </c>
      <c r="Q51" s="50">
        <f t="shared" si="44"/>
        <v>-4901737.3999999994</v>
      </c>
      <c r="R51" s="46">
        <f t="shared" si="44"/>
        <v>-3701938.7</v>
      </c>
      <c r="S51" s="46">
        <f t="shared" si="44"/>
        <v>-3726407.6</v>
      </c>
      <c r="T51" s="46">
        <f t="shared" si="44"/>
        <v>-3757993.7</v>
      </c>
    </row>
    <row r="52" spans="1:20" s="23" customFormat="1" x14ac:dyDescent="0.25">
      <c r="A52" s="24" t="s">
        <v>94</v>
      </c>
      <c r="B52" s="25" t="s">
        <v>126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50">
        <f t="shared" si="44"/>
        <v>-5104049.0999999996</v>
      </c>
      <c r="Q52" s="50">
        <f t="shared" si="44"/>
        <v>-4901737.3999999994</v>
      </c>
      <c r="R52" s="46">
        <f t="shared" si="44"/>
        <v>-3701938.7</v>
      </c>
      <c r="S52" s="46">
        <f t="shared" si="44"/>
        <v>-3726407.6</v>
      </c>
      <c r="T52" s="46">
        <f t="shared" si="44"/>
        <v>-3757993.7</v>
      </c>
    </row>
    <row r="53" spans="1:20" s="23" customFormat="1" ht="30" x14ac:dyDescent="0.25">
      <c r="A53" s="24" t="s">
        <v>95</v>
      </c>
      <c r="B53" s="25" t="s">
        <v>127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0">
        <f>-4853074.3-250974.8</f>
        <v>-5104049.0999999996</v>
      </c>
      <c r="Q53" s="50">
        <f>-4650806.1-250931.3</f>
        <v>-4901737.3999999994</v>
      </c>
      <c r="R53" s="46">
        <v>-3701938.7</v>
      </c>
      <c r="S53" s="46">
        <v>-3726407.6</v>
      </c>
      <c r="T53" s="46">
        <v>-3757993.7</v>
      </c>
    </row>
    <row r="54" spans="1:20" s="23" customFormat="1" x14ac:dyDescent="0.25">
      <c r="A54" s="24" t="s">
        <v>96</v>
      </c>
      <c r="B54" s="25" t="s">
        <v>97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0">
        <f>P55+P58</f>
        <v>5104049.1000000006</v>
      </c>
      <c r="Q54" s="50">
        <f>Q55+Q58</f>
        <v>4901737.4000000004</v>
      </c>
      <c r="R54" s="46">
        <f>R55+R58</f>
        <v>3701938.7</v>
      </c>
      <c r="S54" s="46">
        <f>S55+S58</f>
        <v>3726407.6</v>
      </c>
      <c r="T54" s="46">
        <f>T55+T58</f>
        <v>3757993.7</v>
      </c>
    </row>
    <row r="55" spans="1:20" s="23" customFormat="1" x14ac:dyDescent="0.25">
      <c r="A55" s="24" t="s">
        <v>98</v>
      </c>
      <c r="B55" s="25" t="s">
        <v>99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50">
        <f t="shared" ref="P55:T56" si="46">P56</f>
        <v>5104049.1000000006</v>
      </c>
      <c r="Q55" s="50">
        <f t="shared" si="46"/>
        <v>4901737.4000000004</v>
      </c>
      <c r="R55" s="46">
        <f t="shared" si="46"/>
        <v>0</v>
      </c>
      <c r="S55" s="46">
        <f t="shared" si="46"/>
        <v>0</v>
      </c>
      <c r="T55" s="46">
        <f t="shared" si="46"/>
        <v>0</v>
      </c>
    </row>
    <row r="56" spans="1:20" s="23" customFormat="1" x14ac:dyDescent="0.25">
      <c r="A56" s="24" t="s">
        <v>100</v>
      </c>
      <c r="B56" s="25" t="s">
        <v>101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50">
        <f t="shared" si="46"/>
        <v>5104049.1000000006</v>
      </c>
      <c r="Q56" s="50">
        <f t="shared" si="46"/>
        <v>4901737.4000000004</v>
      </c>
      <c r="R56" s="46">
        <f t="shared" si="46"/>
        <v>0</v>
      </c>
      <c r="S56" s="46">
        <f t="shared" si="46"/>
        <v>0</v>
      </c>
      <c r="T56" s="46">
        <f t="shared" si="46"/>
        <v>0</v>
      </c>
    </row>
    <row r="57" spans="1:20" s="23" customFormat="1" ht="30" x14ac:dyDescent="0.25">
      <c r="A57" s="24" t="s">
        <v>102</v>
      </c>
      <c r="B57" s="25" t="s">
        <v>103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0">
        <f>4979003.2+125045.9</f>
        <v>5104049.1000000006</v>
      </c>
      <c r="Q57" s="50">
        <f>4775808.5+125928.9</f>
        <v>4901737.4000000004</v>
      </c>
      <c r="R57" s="46">
        <v>0</v>
      </c>
      <c r="S57" s="46">
        <v>0</v>
      </c>
      <c r="T57" s="46">
        <v>0</v>
      </c>
    </row>
    <row r="58" spans="1:20" s="23" customFormat="1" x14ac:dyDescent="0.25">
      <c r="A58" s="24" t="s">
        <v>104</v>
      </c>
      <c r="B58" s="25" t="s">
        <v>105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50">
        <f>SUM(P60+P62)</f>
        <v>0</v>
      </c>
      <c r="Q58" s="50">
        <f>Q59-Q61</f>
        <v>0</v>
      </c>
      <c r="R58" s="46">
        <f>R59-R61</f>
        <v>3701938.7</v>
      </c>
      <c r="S58" s="46">
        <f>S59-S61</f>
        <v>3726407.6</v>
      </c>
      <c r="T58" s="46">
        <f>T59-T61</f>
        <v>3757993.7</v>
      </c>
    </row>
    <row r="59" spans="1:20" s="23" customFormat="1" x14ac:dyDescent="0.25">
      <c r="A59" s="24" t="s">
        <v>106</v>
      </c>
      <c r="B59" s="25" t="s">
        <v>128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50">
        <f>SUM(P60)</f>
        <v>0</v>
      </c>
      <c r="Q59" s="50">
        <f>SUM(Q60)</f>
        <v>0</v>
      </c>
      <c r="R59" s="46">
        <f>SUM(R60)</f>
        <v>3701938.7</v>
      </c>
      <c r="S59" s="46">
        <f>SUM(S60)</f>
        <v>3726407.6</v>
      </c>
      <c r="T59" s="46">
        <f>SUM(T60)</f>
        <v>3757993.7</v>
      </c>
    </row>
    <row r="60" spans="1:20" s="23" customFormat="1" ht="30" x14ac:dyDescent="0.25">
      <c r="A60" s="24" t="s">
        <v>107</v>
      </c>
      <c r="B60" s="25" t="s">
        <v>129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0"/>
      <c r="Q60" s="50"/>
      <c r="R60" s="46">
        <v>3701938.7</v>
      </c>
      <c r="S60" s="46">
        <v>3726407.6</v>
      </c>
      <c r="T60" s="46">
        <v>3757993.7</v>
      </c>
    </row>
    <row r="61" spans="1:20" s="23" customFormat="1" x14ac:dyDescent="0.25">
      <c r="A61" s="24" t="s">
        <v>104</v>
      </c>
      <c r="B61" s="25" t="s">
        <v>130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50">
        <f>SUM(P62)</f>
        <v>0</v>
      </c>
      <c r="Q61" s="50">
        <f>SUM(Q62)</f>
        <v>0</v>
      </c>
      <c r="R61" s="46">
        <f>SUM(R62)</f>
        <v>0</v>
      </c>
      <c r="S61" s="46">
        <f>SUM(S62)</f>
        <v>0</v>
      </c>
      <c r="T61" s="46">
        <f>SUM(T62)</f>
        <v>0</v>
      </c>
    </row>
    <row r="62" spans="1:20" s="23" customFormat="1" ht="30" x14ac:dyDescent="0.25">
      <c r="A62" s="24" t="s">
        <v>108</v>
      </c>
      <c r="B62" s="25" t="s">
        <v>131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0"/>
      <c r="Q62" s="50">
        <v>0</v>
      </c>
      <c r="R62" s="46">
        <v>0</v>
      </c>
      <c r="S62" s="46">
        <v>0</v>
      </c>
      <c r="T62" s="46">
        <v>0</v>
      </c>
    </row>
    <row r="63" spans="1:20" x14ac:dyDescent="0.25">
      <c r="A63" s="9" t="s">
        <v>109</v>
      </c>
      <c r="B63" s="10" t="s">
        <v>110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47">
        <f>P11+P46</f>
        <v>125928.90000000093</v>
      </c>
      <c r="Q63" s="47">
        <f>Q11+Q46</f>
        <v>125002.40000000093</v>
      </c>
      <c r="R63" s="43">
        <f>R11+R46</f>
        <v>96441.8</v>
      </c>
      <c r="S63" s="43">
        <f>S11+S46</f>
        <v>98451.8</v>
      </c>
      <c r="T63" s="43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  <mergeCell ref="A8:A9"/>
    <mergeCell ref="B8:B9"/>
    <mergeCell ref="C8:C9"/>
    <mergeCell ref="D8:D9"/>
    <mergeCell ref="E8:E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4" sqref="B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52" t="s">
        <v>119</v>
      </c>
    </row>
    <row r="2" spans="1:2" x14ac:dyDescent="0.25">
      <c r="B2" s="52" t="s">
        <v>0</v>
      </c>
    </row>
    <row r="3" spans="1:2" x14ac:dyDescent="0.25">
      <c r="B3" s="38" t="s">
        <v>1</v>
      </c>
    </row>
    <row r="4" spans="1:2" x14ac:dyDescent="0.25">
      <c r="B4" s="52" t="s">
        <v>148</v>
      </c>
    </row>
    <row r="8" spans="1:2" s="32" customFormat="1" x14ac:dyDescent="0.25">
      <c r="A8" s="62" t="s">
        <v>111</v>
      </c>
      <c r="B8" s="62"/>
    </row>
    <row r="9" spans="1:2" s="32" customFormat="1" x14ac:dyDescent="0.25">
      <c r="A9" s="63" t="s">
        <v>144</v>
      </c>
      <c r="B9" s="63"/>
    </row>
    <row r="11" spans="1:2" ht="31.5" customHeight="1" x14ac:dyDescent="0.25">
      <c r="A11" s="33" t="s">
        <v>112</v>
      </c>
      <c r="B11" s="51" t="s">
        <v>138</v>
      </c>
    </row>
    <row r="12" spans="1:2" ht="31.5" x14ac:dyDescent="0.25">
      <c r="A12" s="35" t="s">
        <v>114</v>
      </c>
      <c r="B12" s="36">
        <f>SUM(B13:B14)</f>
        <v>-50000</v>
      </c>
    </row>
    <row r="13" spans="1:2" x14ac:dyDescent="0.25">
      <c r="A13" s="37" t="s">
        <v>115</v>
      </c>
      <c r="B13" s="36">
        <v>0</v>
      </c>
    </row>
    <row r="14" spans="1:2" x14ac:dyDescent="0.25">
      <c r="A14" s="37" t="s">
        <v>116</v>
      </c>
      <c r="B14" s="36">
        <f>SUM(пр13!C26)</f>
        <v>-50000</v>
      </c>
    </row>
    <row r="15" spans="1:2" x14ac:dyDescent="0.25">
      <c r="A15" s="35" t="s">
        <v>117</v>
      </c>
      <c r="B15" s="53">
        <f>SUM(B16:B17)</f>
        <v>175045.9</v>
      </c>
    </row>
    <row r="16" spans="1:2" x14ac:dyDescent="0.25">
      <c r="A16" s="37" t="s">
        <v>115</v>
      </c>
      <c r="B16" s="53">
        <f>SUM(пр13!C19)</f>
        <v>175045.9</v>
      </c>
    </row>
    <row r="17" spans="1:2" x14ac:dyDescent="0.25">
      <c r="A17" s="37" t="s">
        <v>116</v>
      </c>
      <c r="B17" s="53">
        <f>SUM(пр13!C20)</f>
        <v>0</v>
      </c>
    </row>
    <row r="18" spans="1:2" x14ac:dyDescent="0.25">
      <c r="A18" s="37" t="s">
        <v>118</v>
      </c>
      <c r="B18" s="53">
        <f>SUM(B12+B15)</f>
        <v>125045.9</v>
      </c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4" sqref="C4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52" t="s">
        <v>120</v>
      </c>
    </row>
    <row r="2" spans="1:3" x14ac:dyDescent="0.25">
      <c r="C2" s="52" t="s">
        <v>0</v>
      </c>
    </row>
    <row r="3" spans="1:3" x14ac:dyDescent="0.25">
      <c r="C3" s="38" t="s">
        <v>1</v>
      </c>
    </row>
    <row r="4" spans="1:3" x14ac:dyDescent="0.25">
      <c r="C4" s="52" t="s">
        <v>149</v>
      </c>
    </row>
    <row r="8" spans="1:3" s="32" customFormat="1" x14ac:dyDescent="0.25">
      <c r="A8" s="62" t="s">
        <v>111</v>
      </c>
      <c r="B8" s="62"/>
      <c r="C8" s="62"/>
    </row>
    <row r="9" spans="1:3" s="32" customFormat="1" ht="33" customHeight="1" x14ac:dyDescent="0.25">
      <c r="A9" s="63" t="s">
        <v>145</v>
      </c>
      <c r="B9" s="63"/>
      <c r="C9" s="63"/>
    </row>
    <row r="11" spans="1:3" x14ac:dyDescent="0.25">
      <c r="A11" s="64" t="s">
        <v>112</v>
      </c>
      <c r="B11" s="66" t="s">
        <v>113</v>
      </c>
      <c r="C11" s="67"/>
    </row>
    <row r="12" spans="1:3" x14ac:dyDescent="0.25">
      <c r="A12" s="65"/>
      <c r="B12" s="39" t="s">
        <v>136</v>
      </c>
      <c r="C12" s="34" t="s">
        <v>139</v>
      </c>
    </row>
    <row r="13" spans="1:3" ht="31.5" x14ac:dyDescent="0.25">
      <c r="A13" s="35" t="s">
        <v>114</v>
      </c>
      <c r="B13" s="36">
        <f>SUM(B14:B15)</f>
        <v>0</v>
      </c>
      <c r="C13" s="36">
        <f>SUM(C14:C15)</f>
        <v>0</v>
      </c>
    </row>
    <row r="14" spans="1:3" x14ac:dyDescent="0.25">
      <c r="A14" s="37" t="s">
        <v>115</v>
      </c>
      <c r="B14" s="36">
        <v>0</v>
      </c>
      <c r="C14" s="36">
        <v>0</v>
      </c>
    </row>
    <row r="15" spans="1:3" x14ac:dyDescent="0.25">
      <c r="A15" s="37" t="s">
        <v>116</v>
      </c>
      <c r="B15" s="36">
        <v>0</v>
      </c>
      <c r="C15" s="36">
        <v>0</v>
      </c>
    </row>
    <row r="16" spans="1:3" x14ac:dyDescent="0.25">
      <c r="A16" s="35" t="s">
        <v>117</v>
      </c>
      <c r="B16" s="36">
        <f>SUM(B17:B18)</f>
        <v>125928.9</v>
      </c>
      <c r="C16" s="36">
        <f>SUM(C17:C18)</f>
        <v>125002.4</v>
      </c>
    </row>
    <row r="17" spans="1:3" x14ac:dyDescent="0.25">
      <c r="A17" s="37" t="s">
        <v>115</v>
      </c>
      <c r="B17" s="36">
        <f>SUM(пр14!P18)</f>
        <v>300974.8</v>
      </c>
      <c r="C17" s="36">
        <f>SUM(пр14!Q18)</f>
        <v>250931.3</v>
      </c>
    </row>
    <row r="18" spans="1:3" x14ac:dyDescent="0.25">
      <c r="A18" s="37" t="s">
        <v>116</v>
      </c>
      <c r="B18" s="36">
        <f>SUM(пр14!P20)</f>
        <v>-175045.9</v>
      </c>
      <c r="C18" s="36">
        <f>SUM(пр14!Q21)</f>
        <v>-125928.9</v>
      </c>
    </row>
    <row r="19" spans="1:3" x14ac:dyDescent="0.25">
      <c r="A19" s="37" t="s">
        <v>118</v>
      </c>
      <c r="B19" s="36">
        <f>SUM(B13+B16)</f>
        <v>125928.9</v>
      </c>
      <c r="C19" s="36">
        <f>SUM(C13+C16)</f>
        <v>125002.4</v>
      </c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пр13</vt:lpstr>
      <vt:lpstr>пр14</vt:lpstr>
      <vt:lpstr>пр15</vt:lpstr>
      <vt:lpstr>пр16</vt:lpstr>
      <vt:lpstr>пр16!Область_печати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2020-12-18T04:20:39Z</dcterms:modified>
</cp:coreProperties>
</file>